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drive_My Documents\AFM257_STUFF\"/>
    </mc:Choice>
  </mc:AlternateContent>
  <workbookProtection workbookAlgorithmName="SHA-512" workbookHashValue="ACmNC04OT9E4ye1P7S33Z9dpm5eazxlGekzXqYlc/R+ORCdS3oWtG0tfax09eEXa7i3v1X8GUvsbj9hmQ+VSaw==" workbookSaltValue="L1p0kZkHdSTko8FH/vlY5w==" workbookSpinCount="100000" lockStructure="1"/>
  <bookViews>
    <workbookView xWindow="0" yWindow="0" windowWidth="15600" windowHeight="9630" tabRatio="559"/>
  </bookViews>
  <sheets>
    <sheet name="Day 1" sheetId="8" r:id="rId1"/>
    <sheet name="Day 2" sheetId="15" r:id="rId2"/>
    <sheet name="Day 3" sheetId="16" r:id="rId3"/>
    <sheet name="Day 4" sheetId="17" r:id="rId4"/>
    <sheet name="Day 5" sheetId="9" r:id="rId5"/>
    <sheet name="Totals" sheetId="18" r:id="rId6"/>
    <sheet name="Data Inputs" sheetId="2" state="hidden" r:id="rId7"/>
  </sheets>
  <definedNames>
    <definedName name="ContractType" localSheetId="1">'Day 2'!$C$2</definedName>
    <definedName name="ContractType" localSheetId="2">'Day 3'!$C$2</definedName>
    <definedName name="ContractType" localSheetId="3">'Day 4'!$C$2</definedName>
    <definedName name="ContractType" localSheetId="4">'Day 5'!$C$2</definedName>
    <definedName name="ContractType">'Day 1'!$C$2</definedName>
    <definedName name="DoublesList">'Data Inputs'!$E$11:$E$22</definedName>
    <definedName name="LocalOT">'Data Inputs'!$H$19:$I$22</definedName>
    <definedName name="NationalOT">'Data Inputs'!$H$12:$I$15</definedName>
    <definedName name="ScaleTable">'Data Inputs'!$C$3:$M$8</definedName>
  </definedNames>
  <calcPr calcId="162913" iterate="1" iterateCount="1"/>
</workbook>
</file>

<file path=xl/calcChain.xml><?xml version="1.0" encoding="utf-8"?>
<calcChain xmlns="http://schemas.openxmlformats.org/spreadsheetml/2006/main">
  <c r="N7" i="8" l="1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C2" i="9" l="1"/>
  <c r="C2" i="17"/>
  <c r="C2" i="16"/>
  <c r="C2" i="15"/>
  <c r="K7" i="17"/>
  <c r="L21" i="17"/>
  <c r="K21" i="17"/>
  <c r="J21" i="17"/>
  <c r="I21" i="17"/>
  <c r="H21" i="17"/>
  <c r="L20" i="17"/>
  <c r="K20" i="17"/>
  <c r="I20" i="17"/>
  <c r="H20" i="17"/>
  <c r="L19" i="17"/>
  <c r="K19" i="17"/>
  <c r="J19" i="17"/>
  <c r="I19" i="17"/>
  <c r="H19" i="17"/>
  <c r="L18" i="17"/>
  <c r="K18" i="17"/>
  <c r="J18" i="17"/>
  <c r="I18" i="17"/>
  <c r="H18" i="17"/>
  <c r="L17" i="17"/>
  <c r="K17" i="17"/>
  <c r="J17" i="17"/>
  <c r="I17" i="17"/>
  <c r="H17" i="17"/>
  <c r="L16" i="17"/>
  <c r="K16" i="17"/>
  <c r="J16" i="17"/>
  <c r="I16" i="17"/>
  <c r="H16" i="17"/>
  <c r="L15" i="17"/>
  <c r="K15" i="17"/>
  <c r="J15" i="17"/>
  <c r="I15" i="17"/>
  <c r="H15" i="17"/>
  <c r="L14" i="17"/>
  <c r="K14" i="17"/>
  <c r="J14" i="17"/>
  <c r="I14" i="17"/>
  <c r="H14" i="17"/>
  <c r="L13" i="17"/>
  <c r="K13" i="17"/>
  <c r="J13" i="17"/>
  <c r="I13" i="17"/>
  <c r="H13" i="17"/>
  <c r="L12" i="17"/>
  <c r="K12" i="17"/>
  <c r="J12" i="17"/>
  <c r="I12" i="17"/>
  <c r="H12" i="17"/>
  <c r="L11" i="17"/>
  <c r="K11" i="17"/>
  <c r="J11" i="17"/>
  <c r="I11" i="17"/>
  <c r="H11" i="17"/>
  <c r="L10" i="17"/>
  <c r="K10" i="17"/>
  <c r="J10" i="17"/>
  <c r="I10" i="17"/>
  <c r="H10" i="17"/>
  <c r="L9" i="17"/>
  <c r="K9" i="17"/>
  <c r="J9" i="17"/>
  <c r="I9" i="17"/>
  <c r="H9" i="17"/>
  <c r="L8" i="17"/>
  <c r="K8" i="17"/>
  <c r="J8" i="17"/>
  <c r="I8" i="17"/>
  <c r="H8" i="17"/>
  <c r="J7" i="17"/>
  <c r="I7" i="17"/>
  <c r="H7" i="17"/>
  <c r="F6" i="17"/>
  <c r="E6" i="17"/>
  <c r="D6" i="17"/>
  <c r="C6" i="17"/>
  <c r="L21" i="16"/>
  <c r="K21" i="16"/>
  <c r="J21" i="16"/>
  <c r="I21" i="16"/>
  <c r="H21" i="16"/>
  <c r="L20" i="16"/>
  <c r="K20" i="16"/>
  <c r="I20" i="16"/>
  <c r="H20" i="16"/>
  <c r="L19" i="16"/>
  <c r="K19" i="16"/>
  <c r="J19" i="16"/>
  <c r="I19" i="16"/>
  <c r="H19" i="16"/>
  <c r="L18" i="16"/>
  <c r="K18" i="16"/>
  <c r="J18" i="16"/>
  <c r="I18" i="16"/>
  <c r="H18" i="16"/>
  <c r="L17" i="16"/>
  <c r="K17" i="16"/>
  <c r="J17" i="16"/>
  <c r="I17" i="16"/>
  <c r="H17" i="16"/>
  <c r="L16" i="16"/>
  <c r="K16" i="16"/>
  <c r="J16" i="16"/>
  <c r="I16" i="16"/>
  <c r="H16" i="16"/>
  <c r="L15" i="16"/>
  <c r="K15" i="16"/>
  <c r="J15" i="16"/>
  <c r="I15" i="16"/>
  <c r="H15" i="16"/>
  <c r="L14" i="16"/>
  <c r="K14" i="16"/>
  <c r="J14" i="16"/>
  <c r="I14" i="16"/>
  <c r="H14" i="16"/>
  <c r="L13" i="16"/>
  <c r="K13" i="16"/>
  <c r="J13" i="16"/>
  <c r="I13" i="16"/>
  <c r="H13" i="16"/>
  <c r="L12" i="16"/>
  <c r="K12" i="16"/>
  <c r="J12" i="16"/>
  <c r="I12" i="16"/>
  <c r="H12" i="16"/>
  <c r="L11" i="16"/>
  <c r="K11" i="16"/>
  <c r="J11" i="16"/>
  <c r="I11" i="16"/>
  <c r="H11" i="16"/>
  <c r="L10" i="16"/>
  <c r="K10" i="16"/>
  <c r="J10" i="16"/>
  <c r="I10" i="16"/>
  <c r="H10" i="16"/>
  <c r="L9" i="16"/>
  <c r="K9" i="16"/>
  <c r="J9" i="16"/>
  <c r="I9" i="16"/>
  <c r="H9" i="16"/>
  <c r="L8" i="16"/>
  <c r="K8" i="16"/>
  <c r="J8" i="16"/>
  <c r="I8" i="16"/>
  <c r="H8" i="16"/>
  <c r="K7" i="16"/>
  <c r="J7" i="16"/>
  <c r="I7" i="16"/>
  <c r="H7" i="16"/>
  <c r="F6" i="16"/>
  <c r="E6" i="16"/>
  <c r="D6" i="16"/>
  <c r="C6" i="16"/>
  <c r="L21" i="15"/>
  <c r="K21" i="15"/>
  <c r="J21" i="15"/>
  <c r="I21" i="15"/>
  <c r="H21" i="15"/>
  <c r="L20" i="15"/>
  <c r="K20" i="15"/>
  <c r="I20" i="15"/>
  <c r="H20" i="15"/>
  <c r="L19" i="15"/>
  <c r="K19" i="15"/>
  <c r="J19" i="15"/>
  <c r="I19" i="15"/>
  <c r="H19" i="15"/>
  <c r="L18" i="15"/>
  <c r="K18" i="15"/>
  <c r="J18" i="15"/>
  <c r="I18" i="15"/>
  <c r="H18" i="15"/>
  <c r="L17" i="15"/>
  <c r="K17" i="15"/>
  <c r="J17" i="15"/>
  <c r="I17" i="15"/>
  <c r="H17" i="15"/>
  <c r="L16" i="15"/>
  <c r="K16" i="15"/>
  <c r="J16" i="15"/>
  <c r="I16" i="15"/>
  <c r="H16" i="15"/>
  <c r="L15" i="15"/>
  <c r="K15" i="15"/>
  <c r="J15" i="15"/>
  <c r="I15" i="15"/>
  <c r="H15" i="15"/>
  <c r="L14" i="15"/>
  <c r="K14" i="15"/>
  <c r="J14" i="15"/>
  <c r="I14" i="15"/>
  <c r="H14" i="15"/>
  <c r="L13" i="15"/>
  <c r="K13" i="15"/>
  <c r="J13" i="15"/>
  <c r="I13" i="15"/>
  <c r="H13" i="15"/>
  <c r="L12" i="15"/>
  <c r="K12" i="15"/>
  <c r="J12" i="15"/>
  <c r="I12" i="15"/>
  <c r="H12" i="15"/>
  <c r="L11" i="15"/>
  <c r="K11" i="15"/>
  <c r="J11" i="15"/>
  <c r="I11" i="15"/>
  <c r="H11" i="15"/>
  <c r="L10" i="15"/>
  <c r="K10" i="15"/>
  <c r="J10" i="15"/>
  <c r="I10" i="15"/>
  <c r="H10" i="15"/>
  <c r="L9" i="15"/>
  <c r="K9" i="15"/>
  <c r="J9" i="15"/>
  <c r="I9" i="15"/>
  <c r="H9" i="15"/>
  <c r="K8" i="15"/>
  <c r="J8" i="15"/>
  <c r="I8" i="15"/>
  <c r="H8" i="15"/>
  <c r="K7" i="15"/>
  <c r="J7" i="15"/>
  <c r="I7" i="15"/>
  <c r="H7" i="15"/>
  <c r="L7" i="15" s="1"/>
  <c r="F6" i="15"/>
  <c r="E6" i="15"/>
  <c r="D6" i="15"/>
  <c r="C6" i="15"/>
  <c r="L21" i="9"/>
  <c r="K21" i="9"/>
  <c r="J21" i="9"/>
  <c r="I21" i="9"/>
  <c r="H21" i="9"/>
  <c r="L20" i="9"/>
  <c r="K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K8" i="9"/>
  <c r="J8" i="9"/>
  <c r="I8" i="9"/>
  <c r="H8" i="9"/>
  <c r="K7" i="9"/>
  <c r="J7" i="9"/>
  <c r="I7" i="9"/>
  <c r="H7" i="9"/>
  <c r="N7" i="9" s="1"/>
  <c r="F6" i="9"/>
  <c r="E6" i="9"/>
  <c r="D6" i="9"/>
  <c r="C6" i="9"/>
  <c r="K7" i="8"/>
  <c r="N8" i="9" l="1"/>
  <c r="N6" i="9" s="1"/>
  <c r="L8" i="9"/>
  <c r="L7" i="9"/>
  <c r="N7" i="15"/>
  <c r="N8" i="15"/>
  <c r="L8" i="15"/>
  <c r="L6" i="15" s="1"/>
  <c r="F5" i="18"/>
  <c r="L7" i="16"/>
  <c r="L6" i="16" s="1"/>
  <c r="H6" i="17"/>
  <c r="K6" i="9"/>
  <c r="K6" i="16"/>
  <c r="K6" i="15"/>
  <c r="L7" i="17"/>
  <c r="K6" i="17"/>
  <c r="N6" i="17"/>
  <c r="I6" i="17"/>
  <c r="I6" i="16"/>
  <c r="J6" i="17"/>
  <c r="J6" i="16"/>
  <c r="H6" i="16"/>
  <c r="N6" i="16"/>
  <c r="I6" i="15"/>
  <c r="H6" i="15"/>
  <c r="I6" i="9"/>
  <c r="J6" i="15"/>
  <c r="H6" i="9"/>
  <c r="J6" i="9"/>
  <c r="H20" i="8"/>
  <c r="I20" i="8"/>
  <c r="K20" i="8"/>
  <c r="L20" i="8"/>
  <c r="I8" i="8"/>
  <c r="I9" i="8"/>
  <c r="I10" i="8"/>
  <c r="I11" i="8"/>
  <c r="I12" i="8"/>
  <c r="I13" i="8"/>
  <c r="I14" i="8"/>
  <c r="I15" i="8"/>
  <c r="I16" i="8"/>
  <c r="I17" i="8"/>
  <c r="I18" i="8"/>
  <c r="I19" i="8"/>
  <c r="I21" i="8"/>
  <c r="I7" i="8"/>
  <c r="F3" i="18" s="1"/>
  <c r="L6" i="9" l="1"/>
  <c r="L2" i="9" s="1"/>
  <c r="C7" i="18" s="1"/>
  <c r="N6" i="15"/>
  <c r="L2" i="15" s="1"/>
  <c r="C4" i="18" s="1"/>
  <c r="L2" i="16"/>
  <c r="C5" i="18" s="1"/>
  <c r="L6" i="17"/>
  <c r="L2" i="17" s="1"/>
  <c r="C6" i="18" s="1"/>
  <c r="K8" i="8"/>
  <c r="K9" i="8"/>
  <c r="K10" i="8"/>
  <c r="K11" i="8"/>
  <c r="K12" i="8"/>
  <c r="K13" i="8"/>
  <c r="K14" i="8"/>
  <c r="K15" i="8"/>
  <c r="K16" i="8"/>
  <c r="K17" i="8"/>
  <c r="K18" i="8"/>
  <c r="K19" i="8"/>
  <c r="K21" i="8"/>
  <c r="H9" i="8" l="1"/>
  <c r="H10" i="8"/>
  <c r="H11" i="8"/>
  <c r="H12" i="8"/>
  <c r="H13" i="8"/>
  <c r="H14" i="8"/>
  <c r="H15" i="8"/>
  <c r="H16" i="8"/>
  <c r="H17" i="8"/>
  <c r="H18" i="8"/>
  <c r="H19" i="8"/>
  <c r="H21" i="8"/>
  <c r="H8" i="8"/>
  <c r="H7" i="8"/>
  <c r="F2" i="18" s="1"/>
  <c r="J10" i="8" l="1"/>
  <c r="J11" i="8"/>
  <c r="J12" i="8"/>
  <c r="J13" i="8"/>
  <c r="J14" i="8"/>
  <c r="J15" i="8"/>
  <c r="J16" i="8"/>
  <c r="J17" i="8"/>
  <c r="J18" i="8"/>
  <c r="J19" i="8"/>
  <c r="J21" i="8"/>
  <c r="J9" i="8"/>
  <c r="J7" i="8"/>
  <c r="F4" i="18" s="1"/>
  <c r="F6" i="18" s="1"/>
  <c r="L14" i="8"/>
  <c r="L15" i="8"/>
  <c r="L16" i="8"/>
  <c r="L17" i="8"/>
  <c r="L18" i="8"/>
  <c r="L19" i="8"/>
  <c r="L21" i="8"/>
  <c r="L13" i="8" l="1"/>
  <c r="L12" i="8"/>
  <c r="J8" i="8"/>
  <c r="N8" i="8" s="1"/>
  <c r="H6" i="8" l="1"/>
  <c r="L8" i="8" l="1"/>
  <c r="L9" i="8"/>
  <c r="L10" i="8"/>
  <c r="L11" i="8"/>
  <c r="E6" i="8"/>
  <c r="J6" i="8" l="1"/>
  <c r="I6" i="8"/>
  <c r="C6" i="8"/>
  <c r="L7" i="8"/>
  <c r="N6" i="8" l="1"/>
  <c r="L6" i="8"/>
  <c r="D6" i="8"/>
  <c r="F6" i="8"/>
  <c r="O3" i="2"/>
  <c r="P4" i="2" l="1"/>
  <c r="P5" i="2"/>
  <c r="P6" i="2"/>
  <c r="P7" i="2"/>
  <c r="P8" i="2"/>
  <c r="P3" i="2"/>
  <c r="O4" i="2"/>
  <c r="O5" i="2"/>
  <c r="O6" i="2"/>
  <c r="O7" i="2"/>
  <c r="O8" i="2"/>
  <c r="K6" i="8" l="1"/>
  <c r="L2" i="8" l="1"/>
  <c r="C3" i="18" s="1"/>
  <c r="C8" i="18" s="1"/>
  <c r="F7" i="18"/>
  <c r="F8" i="18" s="1"/>
</calcChain>
</file>

<file path=xl/sharedStrings.xml><?xml version="1.0" encoding="utf-8"?>
<sst xmlns="http://schemas.openxmlformats.org/spreadsheetml/2006/main" count="242" uniqueCount="90">
  <si>
    <t>Hours</t>
  </si>
  <si>
    <t>Special - Master</t>
  </si>
  <si>
    <t>Session Type</t>
  </si>
  <si>
    <t>Scale Type</t>
  </si>
  <si>
    <t>National Scales</t>
  </si>
  <si>
    <t>Local Scales</t>
  </si>
  <si>
    <t>H&amp;W Hourly Rates</t>
  </si>
  <si>
    <t>Cartage</t>
  </si>
  <si>
    <t>Regular</t>
  </si>
  <si>
    <t>*Larger instruments include Harp, Timpani, Keyboard, String Bass</t>
  </si>
  <si>
    <t>Large*</t>
  </si>
  <si>
    <t>Leader Scale</t>
  </si>
  <si>
    <t>Leader Pension</t>
  </si>
  <si>
    <t>Sidemusician Pension</t>
  </si>
  <si>
    <t>Sidemusician Scale</t>
  </si>
  <si>
    <t>Total Leader Compensation:</t>
  </si>
  <si>
    <t>Total Sidemusician Compensation:</t>
  </si>
  <si>
    <t>H&amp;W (Session 2+ in a day)</t>
  </si>
  <si>
    <t>H&amp;W (Session 1)</t>
  </si>
  <si>
    <t>Total Musician's Payment</t>
  </si>
  <si>
    <t>Doubles</t>
  </si>
  <si>
    <t>Contract type:</t>
  </si>
  <si>
    <t>None</t>
  </si>
  <si>
    <t>Doubles/Sessions</t>
  </si>
  <si>
    <t># of Sessions</t>
  </si>
  <si>
    <t>GRAND TOTALS</t>
  </si>
  <si>
    <t>Leader.1</t>
  </si>
  <si>
    <t>Sidemusician.2</t>
  </si>
  <si>
    <t>Sidemusician.3</t>
  </si>
  <si>
    <t>Sidemusician.4</t>
  </si>
  <si>
    <t>Sidemusician.5</t>
  </si>
  <si>
    <t>Sidemusician.6</t>
  </si>
  <si>
    <t>Sidemusician.7</t>
  </si>
  <si>
    <t>Sidemusician.8</t>
  </si>
  <si>
    <t>Sidemusician.9</t>
  </si>
  <si>
    <t>Musician(s)</t>
  </si>
  <si>
    <t>Pension Payment to AFM</t>
  </si>
  <si>
    <t>Sidemusician.10</t>
  </si>
  <si>
    <t>Sidemusician.11</t>
  </si>
  <si>
    <t>Sidemusician.12</t>
  </si>
  <si>
    <t>Sidemusician.13</t>
  </si>
  <si>
    <t>Sidemusician.14</t>
  </si>
  <si>
    <t>Sidemusician.15</t>
  </si>
  <si>
    <t>½ Hour Overtime</t>
  </si>
  <si>
    <t>¼ Hour Overtime</t>
  </si>
  <si>
    <t>Additional Info</t>
  </si>
  <si>
    <t>1-24 musicians, rates change for additional musicians</t>
  </si>
  <si>
    <t>Sidemusician Overtime</t>
  </si>
  <si>
    <t>Leader Overtime</t>
  </si>
  <si>
    <t>Time Segment</t>
  </si>
  <si>
    <t>Minimum Overtime for Contract Type</t>
  </si>
  <si>
    <t>OT Scale Multiplier</t>
  </si>
  <si>
    <t>Overtime Worked (in mins)</t>
  </si>
  <si>
    <t>Total Cost to Signatory:</t>
  </si>
  <si>
    <t>Scale Wages</t>
  </si>
  <si>
    <t xml:space="preserve"> </t>
  </si>
  <si>
    <t>Local Overtime Table</t>
  </si>
  <si>
    <t>National Overtime Table</t>
  </si>
  <si>
    <t>KEY:</t>
  </si>
  <si>
    <t>H&amp;W Compensation</t>
  </si>
  <si>
    <t>Doubles Wages</t>
  </si>
  <si>
    <t>Overtime Wages</t>
  </si>
  <si>
    <t>*This calculator should be used for estimates only. Any compensation amounts should be confirmed with AFM Local #257 before payment.*</t>
  </si>
  <si>
    <t>Signifies an editable cell for calculation (until # of sessions is filled [line 1 or 2])</t>
  </si>
  <si>
    <t>*rounding errors may cause total cost to be a few cents short of true amount*</t>
  </si>
  <si>
    <t xml:space="preserve">  </t>
  </si>
  <si>
    <t>Musician Payment Calculator - Day 1</t>
  </si>
  <si>
    <t>Total Cost to Signatory</t>
  </si>
  <si>
    <t>Day 1</t>
  </si>
  <si>
    <t>Day 2</t>
  </si>
  <si>
    <t>Day 3</t>
  </si>
  <si>
    <t>Day 4</t>
  </si>
  <si>
    <t>Day 5</t>
  </si>
  <si>
    <t>Musician Payment Calculator - Day 2</t>
  </si>
  <si>
    <t>Musician Payment Calculator - Day 3</t>
  </si>
  <si>
    <t>Musician Payment Calculator - Day 4</t>
  </si>
  <si>
    <t>Musician Payment Calculator - Day 5</t>
  </si>
  <si>
    <t>Total scale wages</t>
  </si>
  <si>
    <t>Total overtime wages</t>
  </si>
  <si>
    <t>Total H&amp;W compensation</t>
  </si>
  <si>
    <t>TOTAL</t>
  </si>
  <si>
    <t>TOTAL COST TO SIGNATORY</t>
  </si>
  <si>
    <t>TOTAL TO AFM-PENSION</t>
  </si>
  <si>
    <t>TOTAL TO ALL MUSICIANS</t>
  </si>
  <si>
    <t>Total doubles wages</t>
  </si>
  <si>
    <t>Master</t>
  </si>
  <si>
    <t>Demo</t>
  </si>
  <si>
    <t>Limited Pressing (3hr)</t>
  </si>
  <si>
    <t>Limited Pressing (2hr)</t>
  </si>
  <si>
    <t>Low Budget -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</si>
</sst>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\ &quot;hr(s)&quot;"/>
    <numFmt numFmtId="166" formatCode="&quot;Hours &lt; = &quot;0"/>
    <numFmt numFmtId="167" formatCode="&quot;Hours &gt; &quot;0"/>
    <numFmt numFmtId="168" formatCode="00\ &quot;mins&quot;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u/>
      <sz val="12"/>
      <color theme="0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u val="double"/>
      <sz val="12"/>
      <name val="Arial Black"/>
      <family val="2"/>
    </font>
    <font>
      <b/>
      <u val="double"/>
      <sz val="12"/>
      <name val="Arial"/>
      <family val="2"/>
    </font>
    <font>
      <b/>
      <u/>
      <sz val="1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5" borderId="7" xfId="0" applyNumberFormat="1" applyFill="1" applyBorder="1" applyAlignment="1">
      <alignment horizontal="center" vertical="center"/>
    </xf>
    <xf numFmtId="164" fontId="0" fillId="5" borderId="7" xfId="1" applyNumberFormat="1" applyFont="1" applyFill="1" applyBorder="1" applyAlignment="1">
      <alignment horizontal="center" vertical="center"/>
    </xf>
    <xf numFmtId="164" fontId="1" fillId="5" borderId="7" xfId="1" quotePrefix="1" applyNumberFormat="1" applyFont="1" applyFill="1" applyBorder="1" applyAlignment="1">
      <alignment horizontal="center" vertical="center"/>
    </xf>
    <xf numFmtId="164" fontId="2" fillId="5" borderId="7" xfId="1" quotePrefix="1" applyNumberFormat="1" applyFon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64" fontId="2" fillId="2" borderId="7" xfId="1" quotePrefix="1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left" vertical="center"/>
    </xf>
    <xf numFmtId="164" fontId="2" fillId="2" borderId="3" xfId="1" quotePrefix="1" applyNumberFormat="1" applyFont="1" applyFill="1" applyBorder="1" applyAlignment="1">
      <alignment horizontal="center" vertical="center"/>
    </xf>
    <xf numFmtId="167" fontId="3" fillId="5" borderId="2" xfId="0" applyNumberFormat="1" applyFont="1" applyFill="1" applyBorder="1" applyAlignment="1">
      <alignment horizontal="left" vertical="center"/>
    </xf>
    <xf numFmtId="164" fontId="2" fillId="5" borderId="4" xfId="1" quotePrefix="1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164" fontId="2" fillId="5" borderId="3" xfId="1" quotePrefix="1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164" fontId="2" fillId="2" borderId="11" xfId="1" quotePrefix="1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7" xfId="0" quotePrefix="1" applyNumberFormat="1" applyFont="1" applyBorder="1" applyAlignment="1">
      <alignment horizontal="center" vertical="center"/>
    </xf>
    <xf numFmtId="44" fontId="1" fillId="0" borderId="17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7" borderId="18" xfId="1" applyNumberFormat="1" applyFont="1" applyFill="1" applyBorder="1" applyAlignment="1">
      <alignment horizontal="center" vertical="center"/>
    </xf>
    <xf numFmtId="164" fontId="10" fillId="7" borderId="18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164" fontId="0" fillId="5" borderId="23" xfId="1" applyNumberFormat="1" applyFont="1" applyFill="1" applyBorder="1" applyAlignment="1">
      <alignment horizontal="center" vertical="center"/>
    </xf>
    <xf numFmtId="164" fontId="0" fillId="2" borderId="23" xfId="1" applyNumberFormat="1" applyFont="1" applyFill="1" applyBorder="1" applyAlignment="1">
      <alignment horizontal="center" vertical="center"/>
    </xf>
    <xf numFmtId="165" fontId="0" fillId="5" borderId="25" xfId="0" applyNumberFormat="1" applyFill="1" applyBorder="1" applyAlignment="1">
      <alignment horizontal="center" vertical="center"/>
    </xf>
    <xf numFmtId="164" fontId="0" fillId="5" borderId="25" xfId="1" applyNumberFormat="1" applyFont="1" applyFill="1" applyBorder="1" applyAlignment="1">
      <alignment horizontal="center" vertical="center"/>
    </xf>
    <xf numFmtId="164" fontId="1" fillId="5" borderId="25" xfId="1" quotePrefix="1" applyNumberFormat="1" applyFont="1" applyFill="1" applyBorder="1" applyAlignment="1">
      <alignment horizontal="center" vertical="center"/>
    </xf>
    <xf numFmtId="164" fontId="2" fillId="5" borderId="25" xfId="1" quotePrefix="1" applyNumberFormat="1" applyFont="1" applyFill="1" applyBorder="1" applyAlignment="1">
      <alignment horizontal="center" vertical="center"/>
    </xf>
    <xf numFmtId="164" fontId="0" fillId="5" borderId="26" xfId="1" applyNumberFormat="1" applyFont="1" applyFill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2" fillId="2" borderId="17" xfId="1" quotePrefix="1" applyNumberFormat="1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165" fontId="0" fillId="2" borderId="25" xfId="0" applyNumberFormat="1" applyFill="1" applyBorder="1" applyAlignment="1">
      <alignment horizontal="center" vertical="center"/>
    </xf>
    <xf numFmtId="164" fontId="0" fillId="2" borderId="25" xfId="1" applyNumberFormat="1" applyFont="1" applyFill="1" applyBorder="1" applyAlignment="1">
      <alignment horizontal="center" vertical="center"/>
    </xf>
    <xf numFmtId="164" fontId="2" fillId="2" borderId="25" xfId="1" quotePrefix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8" fontId="0" fillId="5" borderId="7" xfId="1" applyNumberFormat="1" applyFont="1" applyFill="1" applyBorder="1" applyAlignment="1">
      <alignment horizontal="center" vertical="center"/>
    </xf>
    <xf numFmtId="168" fontId="0" fillId="2" borderId="7" xfId="1" applyNumberFormat="1" applyFont="1" applyFill="1" applyBorder="1" applyAlignment="1">
      <alignment horizontal="center" vertical="center"/>
    </xf>
    <xf numFmtId="0" fontId="0" fillId="5" borderId="23" xfId="1" applyNumberFormat="1" applyFont="1" applyFill="1" applyBorder="1" applyAlignment="1">
      <alignment horizontal="center" vertical="center"/>
    </xf>
    <xf numFmtId="0" fontId="0" fillId="2" borderId="23" xfId="1" applyNumberFormat="1" applyFont="1" applyFill="1" applyBorder="1" applyAlignment="1">
      <alignment horizontal="center" vertical="center"/>
    </xf>
    <xf numFmtId="0" fontId="0" fillId="2" borderId="26" xfId="1" applyNumberFormat="1" applyFont="1" applyFill="1" applyBorder="1" applyAlignment="1">
      <alignment horizontal="center" vertical="center"/>
    </xf>
    <xf numFmtId="44" fontId="1" fillId="0" borderId="28" xfId="0" quotePrefix="1" applyNumberFormat="1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168" fontId="0" fillId="2" borderId="25" xfId="1" applyNumberFormat="1" applyFont="1" applyFill="1" applyBorder="1" applyAlignment="1">
      <alignment horizontal="center" vertical="center"/>
    </xf>
    <xf numFmtId="164" fontId="0" fillId="5" borderId="21" xfId="1" applyNumberFormat="1" applyFont="1" applyFill="1" applyBorder="1" applyAlignment="1">
      <alignment horizontal="center" vertical="center"/>
    </xf>
    <xf numFmtId="164" fontId="0" fillId="2" borderId="21" xfId="1" applyNumberFormat="1" applyFont="1" applyFill="1" applyBorder="1" applyAlignment="1">
      <alignment horizontal="center" vertical="center"/>
    </xf>
    <xf numFmtId="164" fontId="0" fillId="2" borderId="24" xfId="1" applyNumberFormat="1" applyFont="1" applyFill="1" applyBorder="1" applyAlignment="1">
      <alignment horizontal="center" vertical="center"/>
    </xf>
    <xf numFmtId="168" fontId="10" fillId="7" borderId="18" xfId="1" applyNumberFormat="1" applyFont="1" applyFill="1" applyBorder="1" applyAlignment="1">
      <alignment horizontal="center" vertical="center"/>
    </xf>
    <xf numFmtId="44" fontId="1" fillId="0" borderId="8" xfId="0" quotePrefix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8" fontId="1" fillId="0" borderId="0" xfId="0" applyNumberFormat="1" applyFont="1" applyAlignment="1">
      <alignment horizontal="center" vertical="center"/>
    </xf>
    <xf numFmtId="0" fontId="10" fillId="7" borderId="32" xfId="1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2"/>
    </xf>
    <xf numFmtId="164" fontId="10" fillId="7" borderId="33" xfId="1" applyNumberFormat="1" applyFont="1" applyFill="1" applyBorder="1" applyAlignment="1">
      <alignment horizontal="center" vertical="center"/>
    </xf>
    <xf numFmtId="44" fontId="8" fillId="0" borderId="34" xfId="0" quotePrefix="1" applyNumberFormat="1" applyFont="1" applyBorder="1" applyAlignment="1">
      <alignment horizontal="center" vertical="center"/>
    </xf>
    <xf numFmtId="44" fontId="8" fillId="0" borderId="35" xfId="0" applyNumberFormat="1" applyFont="1" applyBorder="1" applyAlignment="1">
      <alignment horizontal="center" vertical="center"/>
    </xf>
    <xf numFmtId="44" fontId="1" fillId="0" borderId="40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4" fontId="1" fillId="0" borderId="17" xfId="0" applyNumberFormat="1" applyFont="1" applyFill="1" applyBorder="1" applyAlignment="1">
      <alignment horizontal="center" vertical="center"/>
    </xf>
    <xf numFmtId="168" fontId="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44" fontId="1" fillId="0" borderId="7" xfId="0" applyNumberFormat="1" applyFont="1" applyFill="1" applyBorder="1" applyAlignment="1">
      <alignment horizontal="center" vertical="center"/>
    </xf>
    <xf numFmtId="168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44" fontId="1" fillId="0" borderId="40" xfId="0" applyNumberFormat="1" applyFont="1" applyFill="1" applyBorder="1" applyAlignment="1">
      <alignment horizontal="center" vertical="center"/>
    </xf>
    <xf numFmtId="168" fontId="1" fillId="0" borderId="40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44" fontId="9" fillId="8" borderId="43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0" fontId="13" fillId="7" borderId="30" xfId="1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4" fontId="8" fillId="2" borderId="27" xfId="0" quotePrefix="1" applyNumberFormat="1" applyFont="1" applyFill="1" applyBorder="1" applyAlignment="1">
      <alignment horizontal="center" vertical="center"/>
    </xf>
    <xf numFmtId="44" fontId="8" fillId="2" borderId="23" xfId="0" quotePrefix="1" applyNumberFormat="1" applyFont="1" applyFill="1" applyBorder="1" applyAlignment="1">
      <alignment horizontal="center" vertical="center"/>
    </xf>
    <xf numFmtId="44" fontId="8" fillId="2" borderId="41" xfId="0" quotePrefix="1" applyNumberFormat="1" applyFont="1" applyFill="1" applyBorder="1" applyAlignment="1">
      <alignment horizontal="center" vertical="center"/>
    </xf>
    <xf numFmtId="0" fontId="1" fillId="0" borderId="0" xfId="0" applyFont="1"/>
    <xf numFmtId="44" fontId="1" fillId="0" borderId="0" xfId="0" quotePrefix="1" applyNumberFormat="1" applyFont="1"/>
    <xf numFmtId="0" fontId="11" fillId="17" borderId="31" xfId="0" applyFont="1" applyFill="1" applyBorder="1" applyAlignment="1">
      <alignment horizontal="center" vertical="center" wrapText="1"/>
    </xf>
    <xf numFmtId="0" fontId="11" fillId="17" borderId="9" xfId="0" applyFont="1" applyFill="1" applyBorder="1" applyAlignment="1">
      <alignment horizontal="center" vertical="center" wrapText="1"/>
    </xf>
    <xf numFmtId="0" fontId="12" fillId="17" borderId="0" xfId="0" quotePrefix="1" applyFont="1" applyFill="1" applyBorder="1" applyAlignment="1">
      <alignment horizontal="center" vertical="center"/>
    </xf>
    <xf numFmtId="0" fontId="11" fillId="17" borderId="5" xfId="0" applyFont="1" applyFill="1" applyBorder="1" applyAlignment="1">
      <alignment horizontal="center" vertical="center" wrapText="1"/>
    </xf>
    <xf numFmtId="0" fontId="11" fillId="18" borderId="31" xfId="0" applyFont="1" applyFill="1" applyBorder="1" applyAlignment="1">
      <alignment horizontal="center" vertical="center" wrapText="1"/>
    </xf>
    <xf numFmtId="0" fontId="11" fillId="18" borderId="9" xfId="0" applyFont="1" applyFill="1" applyBorder="1" applyAlignment="1">
      <alignment horizontal="center" vertical="center" wrapText="1"/>
    </xf>
    <xf numFmtId="0" fontId="12" fillId="18" borderId="0" xfId="0" quotePrefix="1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 wrapText="1"/>
    </xf>
    <xf numFmtId="0" fontId="11" fillId="13" borderId="31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2" fillId="13" borderId="0" xfId="0" quotePrefix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 wrapText="1"/>
    </xf>
    <xf numFmtId="0" fontId="11" fillId="11" borderId="3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2" fillId="11" borderId="0" xfId="0" quotePrefix="1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 wrapText="1"/>
    </xf>
    <xf numFmtId="0" fontId="11" fillId="19" borderId="31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12" fillId="19" borderId="0" xfId="0" quotePrefix="1" applyFont="1" applyFill="1" applyBorder="1" applyAlignment="1">
      <alignment horizontal="center" vertical="center"/>
    </xf>
    <xf numFmtId="0" fontId="11" fillId="19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2" fillId="2" borderId="20" xfId="0" applyFont="1" applyFill="1" applyBorder="1" applyAlignment="1">
      <alignment horizontal="left"/>
    </xf>
    <xf numFmtId="44" fontId="12" fillId="2" borderId="22" xfId="0" quotePrefix="1" applyNumberFormat="1" applyFont="1" applyFill="1" applyBorder="1" applyAlignment="1">
      <alignment horizontal="left"/>
    </xf>
    <xf numFmtId="0" fontId="12" fillId="10" borderId="21" xfId="0" applyFont="1" applyFill="1" applyBorder="1" applyAlignment="1">
      <alignment horizontal="left"/>
    </xf>
    <xf numFmtId="44" fontId="12" fillId="10" borderId="2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5" borderId="21" xfId="0" applyFont="1" applyFill="1" applyBorder="1" applyAlignment="1">
      <alignment horizontal="left"/>
    </xf>
    <xf numFmtId="44" fontId="12" fillId="5" borderId="23" xfId="0" applyNumberFormat="1" applyFont="1" applyFill="1" applyBorder="1" applyAlignment="1">
      <alignment horizontal="left"/>
    </xf>
    <xf numFmtId="0" fontId="12" fillId="12" borderId="21" xfId="0" applyFont="1" applyFill="1" applyBorder="1" applyAlignment="1">
      <alignment horizontal="left"/>
    </xf>
    <xf numFmtId="44" fontId="12" fillId="12" borderId="23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44" fontId="12" fillId="2" borderId="23" xfId="0" quotePrefix="1" applyNumberFormat="1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44" fontId="12" fillId="14" borderId="23" xfId="0" applyNumberFormat="1" applyFont="1" applyFill="1" applyBorder="1" applyAlignment="1">
      <alignment horizontal="left"/>
    </xf>
    <xf numFmtId="0" fontId="16" fillId="5" borderId="21" xfId="0" applyFont="1" applyFill="1" applyBorder="1" applyAlignment="1">
      <alignment horizontal="left"/>
    </xf>
    <xf numFmtId="44" fontId="16" fillId="5" borderId="23" xfId="0" applyNumberFormat="1" applyFont="1" applyFill="1" applyBorder="1" applyAlignment="1">
      <alignment horizontal="left"/>
    </xf>
    <xf numFmtId="0" fontId="12" fillId="16" borderId="21" xfId="0" applyFont="1" applyFill="1" applyBorder="1" applyAlignment="1">
      <alignment horizontal="left"/>
    </xf>
    <xf numFmtId="44" fontId="12" fillId="16" borderId="23" xfId="0" applyNumberFormat="1" applyFont="1" applyFill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44" fontId="18" fillId="2" borderId="26" xfId="0" applyNumberFormat="1" applyFont="1" applyFill="1" applyBorder="1" applyAlignment="1">
      <alignment horizontal="left"/>
    </xf>
    <xf numFmtId="0" fontId="16" fillId="15" borderId="39" xfId="0" applyFont="1" applyFill="1" applyBorder="1" applyAlignment="1">
      <alignment horizontal="left"/>
    </xf>
    <xf numFmtId="44" fontId="16" fillId="15" borderId="41" xfId="0" applyNumberFormat="1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44" fontId="5" fillId="2" borderId="26" xfId="0" applyNumberFormat="1" applyFont="1" applyFill="1" applyBorder="1" applyAlignment="1">
      <alignment horizontal="left"/>
    </xf>
    <xf numFmtId="0" fontId="17" fillId="2" borderId="24" xfId="0" applyFont="1" applyFill="1" applyBorder="1" applyAlignment="1">
      <alignment horizontal="left"/>
    </xf>
    <xf numFmtId="44" fontId="17" fillId="2" borderId="26" xfId="0" applyNumberFormat="1" applyFont="1" applyFill="1" applyBorder="1" applyAlignment="1">
      <alignment horizontal="left"/>
    </xf>
    <xf numFmtId="165" fontId="1" fillId="5" borderId="7" xfId="0" applyNumberFormat="1" applyFont="1" applyFill="1" applyBorder="1" applyAlignment="1">
      <alignment horizontal="center" vertical="center"/>
    </xf>
    <xf numFmtId="165" fontId="1" fillId="2" borderId="25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9" fillId="9" borderId="36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center" vertical="center"/>
    </xf>
    <xf numFmtId="0" fontId="19" fillId="12" borderId="36" xfId="0" applyFont="1" applyFill="1" applyBorder="1" applyAlignment="1">
      <alignment horizontal="center" vertical="center"/>
    </xf>
    <xf numFmtId="0" fontId="19" fillId="12" borderId="37" xfId="0" applyFont="1" applyFill="1" applyBorder="1" applyAlignment="1">
      <alignment horizontal="center" vertical="center"/>
    </xf>
    <xf numFmtId="0" fontId="19" fillId="12" borderId="38" xfId="0" applyFont="1" applyFill="1" applyBorder="1" applyAlignment="1">
      <alignment horizontal="center" vertical="center"/>
    </xf>
    <xf numFmtId="0" fontId="19" fillId="14" borderId="36" xfId="0" applyFont="1" applyFill="1" applyBorder="1" applyAlignment="1">
      <alignment horizontal="center" vertical="center"/>
    </xf>
    <xf numFmtId="0" fontId="19" fillId="14" borderId="37" xfId="0" applyFont="1" applyFill="1" applyBorder="1" applyAlignment="1">
      <alignment horizontal="center" vertical="center"/>
    </xf>
    <xf numFmtId="0" fontId="19" fillId="14" borderId="38" xfId="0" applyFont="1" applyFill="1" applyBorder="1" applyAlignment="1">
      <alignment horizontal="center" vertical="center"/>
    </xf>
    <xf numFmtId="0" fontId="19" fillId="16" borderId="36" xfId="0" applyFont="1" applyFill="1" applyBorder="1" applyAlignment="1">
      <alignment horizontal="center" vertical="center"/>
    </xf>
    <xf numFmtId="0" fontId="19" fillId="16" borderId="37" xfId="0" applyFont="1" applyFill="1" applyBorder="1" applyAlignment="1">
      <alignment horizontal="center" vertical="center"/>
    </xf>
    <xf numFmtId="0" fontId="19" fillId="16" borderId="38" xfId="0" applyFont="1" applyFill="1" applyBorder="1" applyAlignment="1">
      <alignment horizontal="center" vertical="center"/>
    </xf>
    <xf numFmtId="0" fontId="19" fillId="15" borderId="36" xfId="0" applyFont="1" applyFill="1" applyBorder="1" applyAlignment="1">
      <alignment horizontal="center" vertical="center"/>
    </xf>
    <xf numFmtId="0" fontId="19" fillId="15" borderId="37" xfId="0" applyFont="1" applyFill="1" applyBorder="1" applyAlignment="1">
      <alignment horizontal="center" vertical="center"/>
    </xf>
    <xf numFmtId="0" fontId="19" fillId="15" borderId="38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1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\ &quot;mins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ck">
          <color rgb="FF000000"/>
        </left>
        <right style="thick">
          <color rgb="FF000000"/>
        </right>
        <top style="medium">
          <color rgb="FF000000"/>
        </top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\ &quot;mins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ck">
          <color rgb="FF000000"/>
        </left>
        <right style="thick">
          <color rgb="FF000000"/>
        </right>
        <top style="medium">
          <color rgb="FF000000"/>
        </top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\ &quot;mins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ck">
          <color rgb="FF000000"/>
        </left>
        <right style="thick">
          <color rgb="FF000000"/>
        </right>
        <top style="medium">
          <color rgb="FF000000"/>
        </top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\ &quot;mins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ck">
          <color rgb="FF000000"/>
        </left>
        <right style="thick">
          <color rgb="FF000000"/>
        </right>
        <top style="medium">
          <color rgb="FF000000"/>
        </top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0\ &quot;mins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ck">
          <color indexed="64"/>
        </left>
        <right style="thick">
          <color indexed="64"/>
        </right>
        <top style="medium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5:N21" totalsRowShown="0" headerRowDxfId="110" tableBorderDxfId="109">
  <tableColumns count="13">
    <tableColumn id="1" name="Musician(s)" dataDxfId="108"/>
    <tableColumn id="2" name="# of Sessions" dataDxfId="107"/>
    <tableColumn id="3" name="Cartage" dataDxfId="106"/>
    <tableColumn id="5" name="Overtime Worked (in mins)" dataDxfId="105"/>
    <tableColumn id="4" name="Doubles" dataDxfId="104"/>
    <tableColumn id="14" name=" " dataDxfId="103"/>
    <tableColumn id="6" name="Scale Wages" dataDxfId="102">
      <calculatedColumnFormula>IF(AND(ISBLANK(C6),ISBLANK(D6),ISBLANK(F6)),"",IF(ISBLANK($C$2),"Select Contract Type",IF(ISBLANK(C6),"Enter Number of Sessions",IF(F6=0,VLOOKUP($C$2,'Data Inputs'!$C$3:$J$8,4,FALSE),IF(F6=1,SUM(C6*VLOOKUP($C$2,'Data Inputs'!$C$3:$J$8,4,FALSE)*0.2,C6*VLOOKUP($C$2,'Data Inputs'!$C$3:$J$8,4,FALSE)),IF(F6&gt;1,SUM((C6*VLOOKUP($C$2,'Data Inputs'!$C$3:$J$8,4,FALSE)*0.15)*(F6-1),(C6*VLOOKUP($C$2,'Data Inputs'!$C$3:$J$8,4,FALSE)*0.2),(C6*VLOOKUP($C$2,'Data Inputs'!$C$3:$J$8,4,FALSE)))))))))</calculatedColumnFormula>
    </tableColumn>
    <tableColumn id="8" name="Overtime Wages" dataDxfId="101">
      <calculatedColumnFormula>IF(ISBLANK(E6),"",VLOOKUP($C$2,'Data Inputs'!$C$3:$M$8,10,FALSE)*IF(OR($C$2='Data Inputs'!$C$3,$C$2='Data Inputs'!$C$4,$C$2='Data Inputs'!$C$5),VLOOKUP(E6,'Data Inputs'!$H$12:$I$15,2,FALSE),VLOOKUP(E6,'Data Inputs'!$H$19:$I$22,2,FALSE)))</calculatedColumnFormula>
    </tableColumn>
    <tableColumn id="7" name="Doubles Wages" dataDxfId="100"/>
    <tableColumn id="9" name="H&amp;W Compensation" dataDxfId="99">
      <calculatedColumnFormula>IF(AND(ISBLANK(C6),ISBLANK(D6),ISBLANK(F6)),"",IF(ISBLANK($C$2),"Select Contract Type",IF(ISBLANK(C6),"Enter Number of Sessions",IF(C$7&gt;='Data Inputs'!$B$11,((($C6-'Data Inputs'!$B$11)*'Data Inputs'!$C$12)+'Data Inputs'!$C$11),0))))</calculatedColumnFormula>
    </tableColumn>
    <tableColumn id="10" name="Total Musician's Payment" dataDxfId="98">
      <calculatedColumnFormula>IF(AND(ISBLANK(C6),ISBLANK(D6),ISBLANK(F6)),"",IF(ISBLANK($C$2),"Finish Entering Info",IF(ISBLANK(C6),"Finish Entering Info",SUM(D6,H6,K6,I6))))</calculatedColumnFormula>
    </tableColumn>
    <tableColumn id="11" name="  " dataDxfId="97"/>
    <tableColumn id="12" name="Pension Payment to AFM" dataDxfId="0">
      <calculatedColumnFormula>IF(AND(ISBLANK(C6),ISBLANK(D6),ISBLANK(F6)),"",IF(ISBLANK(C6),"Enter Number of Sessions",IF(AND(ISBLANK(C6),ISBLANK(D6),ISBLANK(F6),ISBLANK(E6)),"",SUM(H6,J6,I6)*0.1409)))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5:N21" totalsRowShown="0" headerRowDxfId="87" tableBorderDxfId="86">
  <tableColumns count="13">
    <tableColumn id="1" name="Musician(s)" dataDxfId="85"/>
    <tableColumn id="2" name="# of Sessions" dataDxfId="84"/>
    <tableColumn id="3" name="Cartage" dataDxfId="83"/>
    <tableColumn id="5" name="Overtime Worked (in mins)" dataDxfId="82"/>
    <tableColumn id="4" name="Doubles" dataDxfId="81"/>
    <tableColumn id="14" name=" " dataDxfId="80"/>
    <tableColumn id="6" name="Scale Wages" dataDxfId="79">
      <calculatedColumnFormula>IF(AND(ISBLANK(C6),ISBLANK(D6),ISBLANK(F6)),"",IF(ISBLANK($C$2),"Select Contract Type",IF(ISBLANK(C6),"Enter Number of Sessions",IF(F6=0,VLOOKUP($C$2,'Data Inputs'!$C$3:$J$8,4,FALSE),IF(F6=1,SUM(C6*VLOOKUP($C$2,'Data Inputs'!$C$3:$J$8,4,FALSE)*0.2,C6*VLOOKUP($C$2,'Data Inputs'!$C$3:$J$8,4,FALSE)),IF(F6&gt;1,SUM((C6*VLOOKUP($C$2,'Data Inputs'!$C$3:$J$8,4,FALSE)*0.15)*(F6-1),(C6*VLOOKUP($C$2,'Data Inputs'!$C$3:$J$8,4,FALSE)*0.2),(C6*VLOOKUP($C$2,'Data Inputs'!$C$3:$J$8,4,FALSE)))))))))</calculatedColumnFormula>
    </tableColumn>
    <tableColumn id="8" name="Overtime Wages" dataDxfId="78">
      <calculatedColumnFormula>IF(ISBLANK(E6),"",VLOOKUP($C$2,'Data Inputs'!$C$3:$M$8,10,FALSE)*IF(OR($C$2='Data Inputs'!$C$3,$C$2='Data Inputs'!$C$4,$C$2='Data Inputs'!$C$5),VLOOKUP(E6,'Data Inputs'!$H$12:$I$15,2,FALSE),VLOOKUP(E6,'Data Inputs'!$H$19:$I$22,2,FALSE)))</calculatedColumnFormula>
    </tableColumn>
    <tableColumn id="7" name="Doubles Wages" dataDxfId="77"/>
    <tableColumn id="9" name="H&amp;W Compensation" dataDxfId="76">
      <calculatedColumnFormula>IF(AND(ISBLANK(C6),ISBLANK(D6),ISBLANK(F6)),"",IF(ISBLANK($C$2),"Select Contract Type",IF(ISBLANK(C6),"Enter Number of Sessions",IF(C$7&gt;='Data Inputs'!$B$11,((($C6-'Data Inputs'!$B$11)*'Data Inputs'!$C$12)+'Data Inputs'!$C$11),0))))</calculatedColumnFormula>
    </tableColumn>
    <tableColumn id="10" name="Total Musician's Payment" dataDxfId="75">
      <calculatedColumnFormula>IF(AND(ISBLANK(C6),ISBLANK(D6),ISBLANK(F6)),"",IF(ISBLANK($C$2),"Finish Entering Info",IF(ISBLANK(C6),"Finish Entering Info",SUM(D6,H6,K6,I6))))</calculatedColumnFormula>
    </tableColumn>
    <tableColumn id="11" name="  " dataDxfId="74"/>
    <tableColumn id="12" name="Pension Payment to AFM" dataDxfId="73">
      <calculatedColumnFormula>IF(AND(ISBLANK(C6),ISBLANK(D6),ISBLANK(F6)),"",IF(ISTEXT(H6),H6,IF(F6=0,VLOOKUP($C$2,'Data Inputs'!$C$3:$J$8,8,FALSE),IF(F6=1,SUM(,C6*VLOOKUP($C$2,'Data Inputs'!$C$3:$J$8,8,FALSE),C6*VLOOKUP($C$2,'Data Inputs'!$C$3:$J$8,8,FALSE)*0.2),IF(F6&gt;1,SUM((C6*VLOOKUP($C$2,'Data Inputs'!$C$3:$J$8,8,FALSE)*0.15)*(F6-1),(C6*VLOOKUP($C$2,'Data Inputs'!$C$3:$J$8,8,FALSE)*0.2),(C6*VLOOKUP($C$2,'Data Inputs'!$C$3:$J$8,8,FALSE))),SUM(VLOOKUP($C$2,'Data Inputs'!$C$3:$J$8,8,FALSE),VLOOKUP($C$2,'Data Inputs'!$C$3:$J$8,4,FALSE)*0.2))))))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45" displayName="Table145" ref="B5:N21" totalsRowShown="0" headerRowDxfId="63" tableBorderDxfId="62">
  <tableColumns count="13">
    <tableColumn id="1" name="Musician(s)" dataDxfId="61"/>
    <tableColumn id="2" name="# of Sessions" dataDxfId="60"/>
    <tableColumn id="3" name="Cartage" dataDxfId="59"/>
    <tableColumn id="5" name="Overtime Worked (in mins)" dataDxfId="58"/>
    <tableColumn id="4" name="Doubles" dataDxfId="57"/>
    <tableColumn id="14" name=" " dataDxfId="56"/>
    <tableColumn id="6" name="Scale Wages" dataDxfId="55">
      <calculatedColumnFormula>IF(AND(ISBLANK(C6),ISBLANK(D6),ISBLANK(F6)),"",IF(ISBLANK($C$2),"Select Contract Type",IF(ISBLANK(C6),"Enter Number of Sessions",IF(F6=0,VLOOKUP($C$2,'Data Inputs'!$C$3:$J$8,4,FALSE),IF(F6=1,SUM(C6*VLOOKUP($C$2,'Data Inputs'!$C$3:$J$8,4,FALSE)*0.2,C6*VLOOKUP($C$2,'Data Inputs'!$C$3:$J$8,4,FALSE)),IF(F6&gt;1,SUM((C6*VLOOKUP($C$2,'Data Inputs'!$C$3:$J$8,4,FALSE)*0.15)*(F6-1),(C6*VLOOKUP($C$2,'Data Inputs'!$C$3:$J$8,4,FALSE)*0.2),(C6*VLOOKUP($C$2,'Data Inputs'!$C$3:$J$8,4,FALSE)))))))))</calculatedColumnFormula>
    </tableColumn>
    <tableColumn id="8" name="Overtime Wages" dataDxfId="54">
      <calculatedColumnFormula>IF(ISBLANK(E6),"",VLOOKUP($C$2,'Data Inputs'!$C$3:$M$8,10,FALSE)*IF(OR($C$2='Data Inputs'!$C$3,$C$2='Data Inputs'!$C$4,$C$2='Data Inputs'!$C$5),VLOOKUP(E6,'Data Inputs'!$H$12:$I$15,2,FALSE),VLOOKUP(E6,'Data Inputs'!$H$19:$I$22,2,FALSE)))</calculatedColumnFormula>
    </tableColumn>
    <tableColumn id="7" name="Doubles Wages" dataDxfId="53"/>
    <tableColumn id="9" name="H&amp;W Compensation" dataDxfId="52">
      <calculatedColumnFormula>IF(AND(ISBLANK(C6),ISBLANK(D6),ISBLANK(F6)),"",IF(ISBLANK($C$2),"Select Contract Type",IF(ISBLANK(C6),"Enter Number of Sessions",IF(C$7&gt;='Data Inputs'!$B$11,((($C6-'Data Inputs'!$B$11)*'Data Inputs'!$C$12)+'Data Inputs'!$C$11),0))))</calculatedColumnFormula>
    </tableColumn>
    <tableColumn id="10" name="Total Musician's Payment" dataDxfId="51">
      <calculatedColumnFormula>IF(AND(ISBLANK(C6),ISBLANK(D6),ISBLANK(F6)),"",IF(ISBLANK($C$2),"Finish Entering Info",IF(ISBLANK(C6),"Finish Entering Info",SUM(D6,H6,K6,I6))))</calculatedColumnFormula>
    </tableColumn>
    <tableColumn id="11" name="  " dataDxfId="50"/>
    <tableColumn id="12" name="Pension Payment to AFM" dataDxfId="49">
      <calculatedColumnFormula>IF(AND(ISBLANK(C6),ISBLANK(D6),ISBLANK(F6)),"",IF(ISTEXT(H6),H6,IF(F6=0,VLOOKUP($C$2,'Data Inputs'!$C$3:$J$8,8,FALSE),IF(F6=1,SUM(,C6*VLOOKUP($C$2,'Data Inputs'!$C$3:$J$8,8,FALSE),C6*VLOOKUP($C$2,'Data Inputs'!$C$3:$J$8,8,FALSE)*0.2),IF(F6&gt;1,SUM((C6*VLOOKUP($C$2,'Data Inputs'!$C$3:$J$8,8,FALSE)*0.15)*(F6-1),(C6*VLOOKUP($C$2,'Data Inputs'!$C$3:$J$8,8,FALSE)*0.2),(C6*VLOOKUP($C$2,'Data Inputs'!$C$3:$J$8,8,FALSE))),SUM(VLOOKUP($C$2,'Data Inputs'!$C$3:$J$8,8,FALSE),VLOOKUP($C$2,'Data Inputs'!$C$3:$J$8,4,FALSE)*0.2))))))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1456" displayName="Table1456" ref="B5:N21" totalsRowShown="0" headerRowDxfId="39" tableBorderDxfId="38">
  <tableColumns count="13">
    <tableColumn id="1" name="Musician(s)" dataDxfId="37"/>
    <tableColumn id="2" name="# of Sessions" dataDxfId="36"/>
    <tableColumn id="3" name="Cartage" dataDxfId="35"/>
    <tableColumn id="5" name="Overtime Worked (in mins)" dataDxfId="34"/>
    <tableColumn id="4" name="Doubles" dataDxfId="33"/>
    <tableColumn id="14" name=" " dataDxfId="32"/>
    <tableColumn id="6" name="Scale Wages" dataDxfId="31">
      <calculatedColumnFormula>IF(AND(ISBLANK(C6),ISBLANK(D6),ISBLANK(F6)),"",IF(ISBLANK($C$2),"Select Contract Type",IF(ISBLANK(C6),"Enter Number of Sessions",IF(F6=0,VLOOKUP($C$2,'Data Inputs'!$C$3:$J$8,4,FALSE),IF(F6=1,SUM(C6*VLOOKUP($C$2,'Data Inputs'!$C$3:$J$8,4,FALSE)*0.2,C6*VLOOKUP($C$2,'Data Inputs'!$C$3:$J$8,4,FALSE)),IF(F6&gt;1,SUM((C6*VLOOKUP($C$2,'Data Inputs'!$C$3:$J$8,4,FALSE)*0.15)*(F6-1),(C6*VLOOKUP($C$2,'Data Inputs'!$C$3:$J$8,4,FALSE)*0.2),(C6*VLOOKUP($C$2,'Data Inputs'!$C$3:$J$8,4,FALSE)))))))))</calculatedColumnFormula>
    </tableColumn>
    <tableColumn id="8" name="Overtime Wages" dataDxfId="30">
      <calculatedColumnFormula>IF(ISBLANK(E6),"",VLOOKUP($C$2,'Data Inputs'!$C$3:$M$8,10,FALSE)*IF(OR($C$2='Data Inputs'!$C$3,$C$2='Data Inputs'!$C$4,$C$2='Data Inputs'!$C$5),VLOOKUP(E6,'Data Inputs'!$H$12:$I$15,2,FALSE),VLOOKUP(E6,'Data Inputs'!$H$19:$I$22,2,FALSE)))</calculatedColumnFormula>
    </tableColumn>
    <tableColumn id="7" name="Doubles Wages" dataDxfId="29"/>
    <tableColumn id="9" name="H&amp;W Compensation" dataDxfId="28">
      <calculatedColumnFormula>IF(AND(ISBLANK(C6),ISBLANK(D6),ISBLANK(F6)),"",IF(ISBLANK($C$2),"Select Contract Type",IF(ISBLANK(C6),"Enter Number of Sessions",IF(C$7&gt;='Data Inputs'!$B$11,((($C6-'Data Inputs'!$B$11)*'Data Inputs'!$C$12)+'Data Inputs'!$C$11),0))))</calculatedColumnFormula>
    </tableColumn>
    <tableColumn id="10" name="Total Musician's Payment" dataDxfId="27">
      <calculatedColumnFormula>IF(AND(ISBLANK(C6),ISBLANK(D6),ISBLANK(F6)),"",IF(ISBLANK($C$2),"Finish Entering Info",IF(ISBLANK(C6),"Finish Entering Info",SUM(D6,H6,K6,I6))))</calculatedColumnFormula>
    </tableColumn>
    <tableColumn id="11" name="  " dataDxfId="26"/>
    <tableColumn id="12" name="Pension Payment to AFM" dataDxfId="25">
      <calculatedColumnFormula>IF(AND(ISBLANK(C6),ISBLANK(D6),ISBLANK(F6)),"",IF(ISTEXT(H6),H6,IF(F6=0,VLOOKUP($C$2,'Data Inputs'!$C$3:$J$8,8,FALSE),IF(F6=1,SUM(,C6*VLOOKUP($C$2,'Data Inputs'!$C$3:$J$8,8,FALSE),C6*VLOOKUP($C$2,'Data Inputs'!$C$3:$J$8,8,FALSE)*0.2),IF(F6&gt;1,SUM((C6*VLOOKUP($C$2,'Data Inputs'!$C$3:$J$8,8,FALSE)*0.15)*(F6-1),(C6*VLOOKUP($C$2,'Data Inputs'!$C$3:$J$8,8,FALSE)*0.2),(C6*VLOOKUP($C$2,'Data Inputs'!$C$3:$J$8,8,FALSE))),SUM(VLOOKUP($C$2,'Data Inputs'!$C$3:$J$8,8,FALSE),VLOOKUP($C$2,'Data Inputs'!$C$3:$J$8,4,FALSE)*0.2))))))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B5:N21" totalsRowShown="0" headerRowDxfId="15" tableBorderDxfId="14">
  <tableColumns count="13">
    <tableColumn id="1" name="Musician(s)" dataDxfId="13"/>
    <tableColumn id="2" name="# of Sessions" dataDxfId="12"/>
    <tableColumn id="3" name="Cartage" dataDxfId="11"/>
    <tableColumn id="5" name="Overtime Worked (in mins)" dataDxfId="10"/>
    <tableColumn id="4" name="Doubles" dataDxfId="9"/>
    <tableColumn id="14" name=" " dataDxfId="8"/>
    <tableColumn id="6" name="Scale Wages" dataDxfId="7">
      <calculatedColumnFormula>IF(AND(ISBLANK(C6),ISBLANK(D6),ISBLANK(F6)),"",IF(ISBLANK($C$2),"Select Contract Type",IF(ISBLANK(C6),"Enter Number of Sessions",IF(F6=0,VLOOKUP($C$2,'Data Inputs'!$C$3:$J$8,4,FALSE),IF(F6=1,SUM(C6*VLOOKUP($C$2,'Data Inputs'!$C$3:$J$8,4,FALSE)*0.2,C6*VLOOKUP($C$2,'Data Inputs'!$C$3:$J$8,4,FALSE)),IF(F6&gt;1,SUM((C6*VLOOKUP($C$2,'Data Inputs'!$C$3:$J$8,4,FALSE)*0.15)*(F6-1),(C6*VLOOKUP($C$2,'Data Inputs'!$C$3:$J$8,4,FALSE)*0.2),(C6*VLOOKUP($C$2,'Data Inputs'!$C$3:$J$8,4,FALSE)))))))))</calculatedColumnFormula>
    </tableColumn>
    <tableColumn id="8" name="Overtime Wages" dataDxfId="6">
      <calculatedColumnFormula>IF(ISBLANK(E6),"",VLOOKUP($C$2,'Data Inputs'!$C$3:$M$8,10,FALSE)*IF(OR($C$2='Data Inputs'!$C$3,$C$2='Data Inputs'!$C$4,$C$2='Data Inputs'!$C$5),VLOOKUP(E6,'Data Inputs'!$H$12:$I$15,2,FALSE),VLOOKUP(E6,'Data Inputs'!$H$19:$I$22,2,FALSE)))</calculatedColumnFormula>
    </tableColumn>
    <tableColumn id="7" name="Doubles Wages" dataDxfId="5"/>
    <tableColumn id="9" name="H&amp;W Compensation" dataDxfId="4">
      <calculatedColumnFormula>IF(AND(ISBLANK(C6),ISBLANK(D6),ISBLANK(F6)),"",IF(ISBLANK($C$2),"Select Contract Type",IF(ISBLANK(C6),"Enter Number of Sessions",IF(C$7&gt;='Data Inputs'!$B$11,((($C6-'Data Inputs'!$B$11)*'Data Inputs'!$C$12)+'Data Inputs'!$C$11),0))))</calculatedColumnFormula>
    </tableColumn>
    <tableColumn id="10" name="Total Musician's Payment" dataDxfId="3">
      <calculatedColumnFormula>IF(AND(ISBLANK(C6),ISBLANK(D6),ISBLANK(F6)),"",IF(ISBLANK($C$2),"Finish Entering Info",IF(ISBLANK(C6),"Finish Entering Info",SUM(D6,H6,K6,I6))))</calculatedColumnFormula>
    </tableColumn>
    <tableColumn id="11" name="  " dataDxfId="2"/>
    <tableColumn id="12" name="Pension Payment to AFM" dataDxfId="1">
      <calculatedColumnFormula>IF(AND(ISBLANK(C6),ISBLANK(D6),ISBLANK(F6)),"",IF(ISTEXT(H6),H6,IF(F6=0,VLOOKUP($C$2,'Data Inputs'!$C$3:$J$8,8,FALSE),IF(F6=1,SUM(,C6*VLOOKUP($C$2,'Data Inputs'!$C$3:$J$8,8,FALSE),C6*VLOOKUP($C$2,'Data Inputs'!$C$3:$J$8,8,FALSE)*0.2),IF(F6&gt;1,SUM((C6*VLOOKUP($C$2,'Data Inputs'!$C$3:$J$8,8,FALSE)*0.15)*(F6-1),(C6*VLOOKUP($C$2,'Data Inputs'!$C$3:$J$8,8,FALSE)*0.2),(C6*VLOOKUP($C$2,'Data Inputs'!$C$3:$J$8,8,FALSE))),SUM(VLOOKUP($C$2,'Data Inputs'!$C$3:$J$8,8,FALSE),VLOOKUP($C$2,'Data Inputs'!$C$3:$J$8,4,FALSE)*0.2))))))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-0.249977111117893"/>
  </sheetPr>
  <dimension ref="B1:O48"/>
  <sheetViews>
    <sheetView showGridLines="0" tabSelected="1" topLeftCell="B1" zoomScale="59" zoomScaleNormal="59" zoomScalePageLayoutView="70" workbookViewId="0">
      <pane ySplit="6" topLeftCell="A7" activePane="bottomLeft" state="frozen"/>
      <selection pane="bottomLeft" activeCell="B1" sqref="B1"/>
    </sheetView>
  </sheetViews>
  <sheetFormatPr defaultRowHeight="12.75" x14ac:dyDescent="0.2"/>
  <cols>
    <col min="1" max="1" width="2" style="25" bestFit="1" customWidth="1"/>
    <col min="2" max="2" width="22.28515625" style="25" bestFit="1" customWidth="1"/>
    <col min="3" max="3" width="25.42578125" style="25" bestFit="1" customWidth="1"/>
    <col min="4" max="4" width="12" style="25" bestFit="1" customWidth="1"/>
    <col min="5" max="5" width="24.5703125" style="25" customWidth="1"/>
    <col min="6" max="6" width="40.7109375" style="25" customWidth="1"/>
    <col min="7" max="7" width="0.7109375" style="25" customWidth="1"/>
    <col min="8" max="8" width="25.42578125" bestFit="1" customWidth="1"/>
    <col min="9" max="10" width="25.42578125" style="25" bestFit="1" customWidth="1"/>
    <col min="11" max="11" width="29.140625" style="25" bestFit="1" customWidth="1"/>
    <col min="12" max="12" width="25.7109375" style="25" bestFit="1" customWidth="1"/>
    <col min="13" max="13" width="0.7109375" style="25" customWidth="1"/>
    <col min="14" max="14" width="35.85546875" style="25" bestFit="1" customWidth="1"/>
    <col min="15" max="15" width="29.28515625" style="25" bestFit="1" customWidth="1"/>
    <col min="16" max="16" width="12.140625" style="25" bestFit="1" customWidth="1"/>
    <col min="17" max="17" width="36.140625" style="25" bestFit="1" customWidth="1"/>
    <col min="18" max="16384" width="9.140625" style="25"/>
  </cols>
  <sheetData>
    <row r="1" spans="2:15" ht="6" customHeight="1" thickBot="1" x14ac:dyDescent="0.25">
      <c r="H1" s="25"/>
    </row>
    <row r="2" spans="2:15" ht="56.25" customHeight="1" thickBot="1" x14ac:dyDescent="0.25">
      <c r="B2" s="96" t="s">
        <v>21</v>
      </c>
      <c r="C2" s="95"/>
      <c r="E2" s="91" t="s">
        <v>58</v>
      </c>
      <c r="F2" s="90" t="s">
        <v>63</v>
      </c>
      <c r="H2" s="152" t="s">
        <v>62</v>
      </c>
      <c r="I2" s="152"/>
      <c r="J2" s="153"/>
      <c r="K2" s="94" t="s">
        <v>53</v>
      </c>
      <c r="L2" s="93">
        <f>IF($L$7="Finish Entering Info",$L$7,SUM(L6,N6))</f>
        <v>0</v>
      </c>
      <c r="N2" s="92" t="s">
        <v>64</v>
      </c>
    </row>
    <row r="3" spans="2:15" ht="6" customHeight="1" thickBot="1" x14ac:dyDescent="0.25">
      <c r="H3" s="25"/>
    </row>
    <row r="4" spans="2:15" ht="69" customHeight="1" thickTop="1" thickBot="1" x14ac:dyDescent="0.25">
      <c r="B4" s="154" t="s">
        <v>66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2:15" ht="45.75" customHeight="1" thickBot="1" x14ac:dyDescent="0.25">
      <c r="B5" s="114" t="s">
        <v>35</v>
      </c>
      <c r="C5" s="115" t="s">
        <v>24</v>
      </c>
      <c r="D5" s="115" t="s">
        <v>7</v>
      </c>
      <c r="E5" s="115" t="s">
        <v>52</v>
      </c>
      <c r="F5" s="115" t="s">
        <v>20</v>
      </c>
      <c r="G5" s="116" t="s">
        <v>55</v>
      </c>
      <c r="H5" s="115" t="s">
        <v>54</v>
      </c>
      <c r="I5" s="115" t="s">
        <v>61</v>
      </c>
      <c r="J5" s="115" t="s">
        <v>60</v>
      </c>
      <c r="K5" s="115" t="s">
        <v>59</v>
      </c>
      <c r="L5" s="115" t="s">
        <v>19</v>
      </c>
      <c r="M5" s="116" t="s">
        <v>65</v>
      </c>
      <c r="N5" s="117" t="s">
        <v>36</v>
      </c>
    </row>
    <row r="6" spans="2:15" s="31" customFormat="1" ht="21" customHeight="1" thickTop="1" thickBot="1" x14ac:dyDescent="0.25">
      <c r="B6" s="70" t="s">
        <v>25</v>
      </c>
      <c r="C6" s="32">
        <f>SUM(C7:C21)</f>
        <v>0</v>
      </c>
      <c r="D6" s="33">
        <f>SUM(D7:D21)</f>
        <v>0</v>
      </c>
      <c r="E6" s="66">
        <f>SUM(E7:E21)</f>
        <v>0</v>
      </c>
      <c r="F6" s="32">
        <f>SUM(F7:F21)</f>
        <v>0</v>
      </c>
      <c r="G6" s="34"/>
      <c r="H6" s="33">
        <f>SUM(H7:H21)</f>
        <v>0</v>
      </c>
      <c r="I6" s="33">
        <f>SUM(I7:I21)</f>
        <v>0</v>
      </c>
      <c r="J6" s="33">
        <f>SUM(J7:J21)</f>
        <v>0</v>
      </c>
      <c r="K6" s="33">
        <f>SUM(K7:K21)</f>
        <v>0</v>
      </c>
      <c r="L6" s="33">
        <f>SUM(L7:L21)</f>
        <v>0</v>
      </c>
      <c r="M6" s="34"/>
      <c r="N6" s="72">
        <f t="shared" ref="N6:N21" si="0">IF(AND(ISBLANK(C6),ISBLANK(D6),ISBLANK(F6)),"",IF(ISBLANK(C6),"Enter Number of Sessions",IF(AND(ISBLANK(C6),ISBLANK(D6),ISBLANK(F6),ISBLANK(E6)),"",SUM(H6,J6,I6)*0.1409)))</f>
        <v>0</v>
      </c>
    </row>
    <row r="7" spans="2:15" ht="21" customHeight="1" thickTop="1" x14ac:dyDescent="0.2">
      <c r="B7" s="71" t="s">
        <v>26</v>
      </c>
      <c r="C7" s="78"/>
      <c r="D7" s="79"/>
      <c r="E7" s="80"/>
      <c r="F7" s="81"/>
      <c r="G7" s="26"/>
      <c r="H7" s="30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Sessions]]*VLOOKUP(ContractType,ScaleTable,3,FALSE))))</f>
        <v/>
      </c>
      <c r="I7" s="58" t="str">
        <f>IF(AND(ISBLANK(C7),ISBLANK(D7),ISBLANK(F7)),"",IF(ISBLANK($C$2),"Select Contract Type",IF(ISBLANK(C7),"Enter Number of Sessions",IF(ISBLANK(Table1[[#This Row],[Overtime Worked (in mins)]]),0,VLOOKUP(ContractType,ScaleTable,9,FALSE)*IF(OR(ContractType='Data Inputs'!C3,C2='Data Inputs'!C4,C2='Data Inputs'!C5),VLOOKUP(Table1[[#This Row],[Overtime Worked (in mins)]],NationalOT,2,FALSE),VLOOKUP(Table1[[#This Row],[Overtime Worked (in mins)]],LocalOT,2,FALSE))))))</f>
        <v/>
      </c>
      <c r="J7" s="67" t="str">
        <f>IF(AND(ISBLANK(C7),ISBLANK(D7),ISBLANK(F7)),"",IF(ISBLANK($C$2),"Select Contract Type",IF(ISBLANK(C7),"Enter Number of Sessions",IF(Table1[[#This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Row],[Doubles]]-1))*0.2)*0.5,IF(Table1[[#This Row],[Doubles]]=1,(SUM(Table1[[#This Row],[Scale Wages]],Table1[[#This Row],[Overtime Wages]])*Table1[[#This Row],[Doubles]]*0.2)*0.5,IF(Table1[[#This Row],[Doubles]]=0,0,""))))))</f>
        <v/>
      </c>
      <c r="K7" s="29" t="str">
        <f>IF(AND(ISBLANK(C7),ISBLANK(D7),ISBLANK(F7)),"",IF(ISBLANK($C$2),"Select Contract Type",IF(ISBLANK(C7),"Enter Number of Sessions",IF($C7&gt;='Data Inputs'!$B$11,((($C7-'Data Inputs'!$B$11)*'Data Inputs'!$C$12)+'Data Inputs'!$C$11),0))))</f>
        <v/>
      </c>
      <c r="L7" s="97" t="str">
        <f>IF(AND(ISBLANK(C7),ISBLANK(D7),ISBLANK(F7)),"",IF(ISBLANK($C$2),"Finish Entering Info",IF(ISBLANK(C7),"Finish Entering Info",SUM(D7,H7,J7,I7,K7))))</f>
        <v/>
      </c>
      <c r="M7" s="26"/>
      <c r="N7" s="73" t="str">
        <f>IF(AND(ISBLANK(C7),ISBLANK(D7),ISBLANK(F7)),"",IF(ISBLANK(C7),"Enter Number of Sessions",IF(AND(ISBLANK(C7),ISBLANK(D7),ISBLANK(F7),ISBLANK(E7)),"",SUM(H7,J7,I7)*0.1409)))</f>
        <v/>
      </c>
      <c r="O7" s="28"/>
    </row>
    <row r="8" spans="2:15" ht="21" customHeight="1" x14ac:dyDescent="0.2">
      <c r="B8" s="71" t="s">
        <v>27</v>
      </c>
      <c r="C8" s="82"/>
      <c r="D8" s="83"/>
      <c r="E8" s="84"/>
      <c r="F8" s="85"/>
      <c r="G8" s="26"/>
      <c r="H8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8" s="27" t="str">
        <f>IF(AND(ISBLANK(C8),ISBLANK(D8),ISBLANK(F8)),"",IF(ISBLANK($C$2),"Select Contract Type",IF(ISBLANK(C8),"Enter Number of Sessions",IF(ISBLANK(Table1[[#This Row],[Overtime Worked (in mins)]]),0,VLOOKUP(ContractType,ScaleTable,9,FALSE)*IF(OR(ContractType='Data Inputs'!C4,C3='Data Inputs'!C5,C3='Data Inputs'!C6),VLOOKUP(Table1[[#This Row],[Overtime Worked (in mins)]],NationalOT,2,FALSE),VLOOKUP(Table1[[#This Row],[Overtime Worked (in mins)]],LocalOT,2,FALSE))))))</f>
        <v/>
      </c>
      <c r="J8" s="27" t="str">
        <f>IF(AND(ISBLANK(C8),ISBLANK(D8),ISBLANK(F8)),"",IF(ISBLANK($C$2),"Select Contract Type",IF(ISBLANK(C8),"Enter Number of Sessions",IF(AND(ISBLANK(C8),ISBLANK(D8),ISBLANK(F8)),"",IF(Table1[[#This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8" s="29" t="str">
        <f>IF(AND(ISBLANK(C8),ISBLANK(D8),ISBLANK(F8)),"",IF(ISBLANK($C$2),"Select Contract Type",IF(ISBLANK(C8),"Enter Number of Sessions",IF($C8&gt;='Data Inputs'!$B$11,((($C8-'Data Inputs'!$B$11)*'Data Inputs'!$C$12)+'Data Inputs'!$C$11),0))))</f>
        <v/>
      </c>
      <c r="L8" s="98" t="str">
        <f t="shared" ref="L8:L21" si="1">IF(AND(ISBLANK(C8),ISBLANK(D8),ISBLANK(F8)),"",IF(ISBLANK($C$2),"Finish Entering Info",IF(ISBLANK(C8),"Finish Entering Info",SUM(D8,H8,J8,K8,I8))))</f>
        <v/>
      </c>
      <c r="M8" s="26"/>
      <c r="N8" s="74" t="str">
        <f t="shared" si="0"/>
        <v/>
      </c>
      <c r="O8" s="28"/>
    </row>
    <row r="9" spans="2:15" ht="21" customHeight="1" x14ac:dyDescent="0.2">
      <c r="B9" s="71" t="s">
        <v>28</v>
      </c>
      <c r="C9" s="82"/>
      <c r="D9" s="83"/>
      <c r="E9" s="84"/>
      <c r="F9" s="85"/>
      <c r="G9" s="26"/>
      <c r="H9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9" s="27" t="str">
        <f>IF(AND(ISBLANK(C9),ISBLANK(D9),ISBLANK(F9)),"",IF(ISBLANK($C$2),"Select Contract Type",IF(ISBLANK(C9),"Enter Number of Sessions",IF(ISBLANK(Table1[[#This Row],[Overtime Worked (in mins)]]),0,VLOOKUP(ContractType,ScaleTable,9,FALSE)*IF(OR(ContractType='Data Inputs'!C5,C4='Data Inputs'!C6,C4='Data Inputs'!C7),VLOOKUP(Table1[[#This Row],[Overtime Worked (in mins)]],NationalOT,2,FALSE),VLOOKUP(Table1[[#This Row],[Overtime Worked (in mins)]],LocalOT,2,FALSE))))))</f>
        <v/>
      </c>
      <c r="J9" s="27" t="str">
        <f>IF(AND(ISBLANK(C9),ISBLANK(D9),ISBLANK(F9)),"",IF(ISBLANK($C$2),"Select Contract Type",IF(ISBLANK(C9),"Enter Number of Sessions",IF(AND(ISBLANK(C9),ISBLANK(D9),ISBLANK(F9)),"",IF(Table1[[#This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9" s="29" t="str">
        <f>IF(AND(ISBLANK(C9),ISBLANK(D9),ISBLANK(F9)),"",IF(ISBLANK($C$2),"Select Contract Type",IF(ISBLANK(C9),"Enter Number of Sessions",IF($C9&gt;='Data Inputs'!$B$11,((($C9-'Data Inputs'!$B$11)*'Data Inputs'!$C$12)+'Data Inputs'!$C$11),0))))</f>
        <v/>
      </c>
      <c r="L9" s="98" t="str">
        <f t="shared" si="1"/>
        <v/>
      </c>
      <c r="M9" s="26"/>
      <c r="N9" s="74" t="str">
        <f t="shared" si="0"/>
        <v/>
      </c>
      <c r="O9" s="28"/>
    </row>
    <row r="10" spans="2:15" ht="21" customHeight="1" x14ac:dyDescent="0.2">
      <c r="B10" s="71" t="s">
        <v>29</v>
      </c>
      <c r="C10" s="82"/>
      <c r="D10" s="83"/>
      <c r="E10" s="84"/>
      <c r="F10" s="85"/>
      <c r="G10" s="26"/>
      <c r="H10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0" s="27" t="str">
        <f>IF(AND(ISBLANK(C10),ISBLANK(D10),ISBLANK(F10)),"",IF(ISBLANK($C$2),"Select Contract Type",IF(ISBLANK(C10),"Enter Number of Sessions",IF(ISBLANK(Table1[[#This Row],[Overtime Worked (in mins)]]),0,VLOOKUP(ContractType,ScaleTable,9,FALSE)*IF(OR(ContractType='Data Inputs'!C6,C5='Data Inputs'!C7,C5='Data Inputs'!C8),VLOOKUP(Table1[[#This Row],[Overtime Worked (in mins)]],NationalOT,2,FALSE),VLOOKUP(Table1[[#This Row],[Overtime Worked (in mins)]],LocalOT,2,FALSE))))))</f>
        <v/>
      </c>
      <c r="J10" s="27" t="str">
        <f>IF(AND(ISBLANK(C10),ISBLANK(D10),ISBLANK(F10)),"",IF(ISBLANK($C$2),"Select Contract Type",IF(ISBLANK(C10),"Enter Number of Sessions",IF(AND(ISBLANK(C10),ISBLANK(D10),ISBLANK(F10)),"",IF(Table1[[#This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0" s="29" t="str">
        <f>IF(AND(ISBLANK(C10),ISBLANK(D10),ISBLANK(F10)),"",IF(ISBLANK($C$2),"Select Contract Type",IF(ISBLANK(C10),"Enter Number of Sessions",IF($C10&gt;='Data Inputs'!$B$11,((($C10-'Data Inputs'!$B$11)*'Data Inputs'!$C$12)+'Data Inputs'!$C$11),0))))</f>
        <v/>
      </c>
      <c r="L10" s="98" t="str">
        <f t="shared" si="1"/>
        <v/>
      </c>
      <c r="M10" s="26"/>
      <c r="N10" s="74" t="str">
        <f t="shared" si="0"/>
        <v/>
      </c>
      <c r="O10" s="28"/>
    </row>
    <row r="11" spans="2:15" ht="21" customHeight="1" x14ac:dyDescent="0.2">
      <c r="B11" s="71" t="s">
        <v>30</v>
      </c>
      <c r="C11" s="82"/>
      <c r="D11" s="83"/>
      <c r="E11" s="84"/>
      <c r="F11" s="85"/>
      <c r="G11" s="26"/>
      <c r="H11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1" s="27" t="str">
        <f>IF(AND(ISBLANK(C11),ISBLANK(D11),ISBLANK(F11)),"",IF(ISBLANK($C$2),"Select Contract Type",IF(ISBLANK(C11),"Enter Number of Sessions",IF(ISBLANK(Table1[[#This Row],[Overtime Worked (in mins)]]),0,VLOOKUP(ContractType,ScaleTable,9,FALSE)*IF(OR(ContractType='Data Inputs'!C7,C6='Data Inputs'!C8,C6='Data Inputs'!C9),VLOOKUP(Table1[[#This Row],[Overtime Worked (in mins)]],NationalOT,2,FALSE),VLOOKUP(Table1[[#This Row],[Overtime Worked (in mins)]],LocalOT,2,FALSE))))))</f>
        <v/>
      </c>
      <c r="J11" s="27" t="str">
        <f>IF(AND(ISBLANK(C11),ISBLANK(D11),ISBLANK(F11)),"",IF(ISBLANK($C$2),"Select Contract Type",IF(ISBLANK(C11),"Enter Number of Sessions",IF(AND(ISBLANK(C11),ISBLANK(D11),ISBLANK(F11)),"",IF(Table1[[#This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1" s="29" t="str">
        <f>IF(AND(ISBLANK(C11),ISBLANK(D11),ISBLANK(F11)),"",IF(ISBLANK($C$2),"Select Contract Type",IF(ISBLANK(C11),"Enter Number of Sessions",IF($C11&gt;='Data Inputs'!$B$11,((($C11-'Data Inputs'!$B$11)*'Data Inputs'!$C$12)+'Data Inputs'!$C$11),0))))</f>
        <v/>
      </c>
      <c r="L11" s="98" t="str">
        <f t="shared" si="1"/>
        <v/>
      </c>
      <c r="M11" s="26"/>
      <c r="N11" s="74" t="str">
        <f t="shared" si="0"/>
        <v/>
      </c>
      <c r="O11" s="28"/>
    </row>
    <row r="12" spans="2:15" ht="21" customHeight="1" x14ac:dyDescent="0.2">
      <c r="B12" s="71" t="s">
        <v>31</v>
      </c>
      <c r="C12" s="82"/>
      <c r="D12" s="83"/>
      <c r="E12" s="84"/>
      <c r="F12" s="85"/>
      <c r="G12" s="26"/>
      <c r="H12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2" s="27" t="str">
        <f>IF(AND(ISBLANK(C12),ISBLANK(D12),ISBLANK(F12)),"",IF(ISBLANK($C$2),"Select Contract Type",IF(ISBLANK(C12),"Enter Number of Sessions",IF(ISBLANK(Table1[[#This Row],[Overtime Worked (in mins)]]),0,VLOOKUP(ContractType,ScaleTable,9,FALSE)*IF(OR(ContractType='Data Inputs'!C8,C7='Data Inputs'!C9,C7='Data Inputs'!C10),VLOOKUP(Table1[[#This Row],[Overtime Worked (in mins)]],NationalOT,2,FALSE),VLOOKUP(Table1[[#This Row],[Overtime Worked (in mins)]],LocalOT,2,FALSE))))))</f>
        <v/>
      </c>
      <c r="J12" s="27" t="str">
        <f>IF(AND(ISBLANK(C12),ISBLANK(D12),ISBLANK(F12)),"",IF(ISBLANK($C$2),"Select Contract Type",IF(ISBLANK(C12),"Enter Number of Sessions",IF(AND(ISBLANK(C12),ISBLANK(D12),ISBLANK(F12)),"",IF(Table1[[#This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2" s="29" t="str">
        <f>IF(AND(ISBLANK(C12),ISBLANK(D12),ISBLANK(F12)),"",IF(ISBLANK($C$2),"Select Contract Type",IF(ISBLANK(C12),"Enter Number of Sessions",IF($C12&gt;='Data Inputs'!$B$11,((($C12-'Data Inputs'!$B$11)*'Data Inputs'!$C$12)+'Data Inputs'!$C$11),0))))</f>
        <v/>
      </c>
      <c r="L12" s="98" t="str">
        <f t="shared" si="1"/>
        <v/>
      </c>
      <c r="M12" s="26"/>
      <c r="N12" s="74" t="str">
        <f t="shared" si="0"/>
        <v/>
      </c>
      <c r="O12" s="28"/>
    </row>
    <row r="13" spans="2:15" ht="21" customHeight="1" x14ac:dyDescent="0.2">
      <c r="B13" s="71" t="s">
        <v>32</v>
      </c>
      <c r="C13" s="82"/>
      <c r="D13" s="83"/>
      <c r="E13" s="84"/>
      <c r="F13" s="85"/>
      <c r="G13" s="26"/>
      <c r="H13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3" s="27" t="str">
        <f>IF(AND(ISBLANK(C13),ISBLANK(D13),ISBLANK(F13)),"",IF(ISBLANK($C$2),"Select Contract Type",IF(ISBLANK(C13),"Enter Number of Sessions",IF(ISBLANK(Table1[[#This Row],[Overtime Worked (in mins)]]),0,VLOOKUP(ContractType,ScaleTable,9,FALSE)*IF(OR(ContractType='Data Inputs'!C9,C8='Data Inputs'!C10,C8='Data Inputs'!C11),VLOOKUP(Table1[[#This Row],[Overtime Worked (in mins)]],NationalOT,2,FALSE),VLOOKUP(Table1[[#This Row],[Overtime Worked (in mins)]],LocalOT,2,FALSE))))))</f>
        <v/>
      </c>
      <c r="J13" s="27" t="str">
        <f>IF(AND(ISBLANK(C13),ISBLANK(D13),ISBLANK(F13)),"",IF(ISBLANK($C$2),"Select Contract Type",IF(ISBLANK(C13),"Enter Number of Sessions",IF(AND(ISBLANK(C13),ISBLANK(D13),ISBLANK(F13)),"",IF(Table1[[#This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3" s="29" t="str">
        <f>IF(AND(ISBLANK(C13),ISBLANK(D13),ISBLANK(F13)),"",IF(ISBLANK($C$2),"Select Contract Type",IF(ISBLANK(C13),"Enter Number of Sessions",IF($C13&gt;='Data Inputs'!$B$11,((($C13-'Data Inputs'!$B$11)*'Data Inputs'!$C$12)+'Data Inputs'!$C$11),0))))</f>
        <v/>
      </c>
      <c r="L13" s="98" t="str">
        <f t="shared" si="1"/>
        <v/>
      </c>
      <c r="M13" s="26"/>
      <c r="N13" s="74" t="str">
        <f t="shared" si="0"/>
        <v/>
      </c>
      <c r="O13" s="28"/>
    </row>
    <row r="14" spans="2:15" ht="21" customHeight="1" x14ac:dyDescent="0.2">
      <c r="B14" s="71" t="s">
        <v>33</v>
      </c>
      <c r="C14" s="82"/>
      <c r="D14" s="83"/>
      <c r="E14" s="84"/>
      <c r="F14" s="85"/>
      <c r="G14" s="26"/>
      <c r="H14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4" s="27" t="str">
        <f>IF(AND(ISBLANK(C14),ISBLANK(D14),ISBLANK(F14)),"",IF(ISBLANK($C$2),"Select Contract Type",IF(ISBLANK(C14),"Enter Number of Sessions",IF(ISBLANK(Table1[[#This Row],[Overtime Worked (in mins)]]),0,VLOOKUP(ContractType,ScaleTable,9,FALSE)*IF(OR(ContractType='Data Inputs'!C10,C9='Data Inputs'!C11,C9='Data Inputs'!C12),VLOOKUP(Table1[[#This Row],[Overtime Worked (in mins)]],NationalOT,2,FALSE),VLOOKUP(Table1[[#This Row],[Overtime Worked (in mins)]],LocalOT,2,FALSE))))))</f>
        <v/>
      </c>
      <c r="J14" s="27" t="str">
        <f>IF(AND(ISBLANK(C14),ISBLANK(D14),ISBLANK(F14)),"",IF(ISBLANK($C$2),"Select Contract Type",IF(ISBLANK(C14),"Enter Number of Sessions",IF(AND(ISBLANK(C14),ISBLANK(D14),ISBLANK(F14)),"",IF(Table1[[#This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4" s="29" t="str">
        <f>IF(AND(ISBLANK(C14),ISBLANK(D14),ISBLANK(F14)),"",IF(ISBLANK($C$2),"Select Contract Type",IF(ISBLANK(C14),"Enter Number of Sessions",IF($C14&gt;='Data Inputs'!$B$11,((($C14-'Data Inputs'!$B$11)*'Data Inputs'!$C$12)+'Data Inputs'!$C$11),0))))</f>
        <v/>
      </c>
      <c r="L14" s="98" t="str">
        <f t="shared" si="1"/>
        <v/>
      </c>
      <c r="M14" s="26"/>
      <c r="N14" s="74" t="str">
        <f t="shared" si="0"/>
        <v/>
      </c>
      <c r="O14" s="28"/>
    </row>
    <row r="15" spans="2:15" ht="21" customHeight="1" x14ac:dyDescent="0.2">
      <c r="B15" s="71" t="s">
        <v>34</v>
      </c>
      <c r="C15" s="82"/>
      <c r="D15" s="83"/>
      <c r="E15" s="84"/>
      <c r="F15" s="85"/>
      <c r="G15" s="26"/>
      <c r="H15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5" s="27" t="str">
        <f>IF(AND(ISBLANK(C15),ISBLANK(D15),ISBLANK(F15)),"",IF(ISBLANK($C$2),"Select Contract Type",IF(ISBLANK(C15),"Enter Number of Sessions",IF(ISBLANK(Table1[[#This Row],[Overtime Worked (in mins)]]),0,VLOOKUP(ContractType,ScaleTable,9,FALSE)*IF(OR(ContractType='Data Inputs'!C11,C10='Data Inputs'!C12,C10='Data Inputs'!C13),VLOOKUP(Table1[[#This Row],[Overtime Worked (in mins)]],NationalOT,2,FALSE),VLOOKUP(Table1[[#This Row],[Overtime Worked (in mins)]],LocalOT,2,FALSE))))))</f>
        <v/>
      </c>
      <c r="J15" s="27" t="str">
        <f>IF(AND(ISBLANK(C15),ISBLANK(D15),ISBLANK(F15)),"",IF(ISBLANK($C$2),"Select Contract Type",IF(ISBLANK(C15),"Enter Number of Sessions",IF(AND(ISBLANK(C15),ISBLANK(D15),ISBLANK(F15)),"",IF(Table1[[#This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5" s="29" t="str">
        <f>IF(AND(ISBLANK(C15),ISBLANK(D15),ISBLANK(F15)),"",IF(ISBLANK($C$2),"Select Contract Type",IF(ISBLANK(C15),"Enter Number of Sessions",IF($C15&gt;='Data Inputs'!$B$11,((($C15-'Data Inputs'!$B$11)*'Data Inputs'!$C$12)+'Data Inputs'!$C$11),0))))</f>
        <v/>
      </c>
      <c r="L15" s="98" t="str">
        <f t="shared" si="1"/>
        <v/>
      </c>
      <c r="M15" s="26"/>
      <c r="N15" s="74" t="str">
        <f t="shared" si="0"/>
        <v/>
      </c>
      <c r="O15" s="28"/>
    </row>
    <row r="16" spans="2:15" ht="21" customHeight="1" x14ac:dyDescent="0.2">
      <c r="B16" s="71" t="s">
        <v>37</v>
      </c>
      <c r="C16" s="82"/>
      <c r="D16" s="83"/>
      <c r="E16" s="84"/>
      <c r="F16" s="85"/>
      <c r="G16" s="26"/>
      <c r="H16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6" s="27" t="str">
        <f>IF(AND(ISBLANK(C16),ISBLANK(D16),ISBLANK(F16)),"",IF(ISBLANK($C$2),"Select Contract Type",IF(ISBLANK(C16),"Enter Number of Sessions",IF(ISBLANK(Table1[[#This Row],[Overtime Worked (in mins)]]),0,VLOOKUP(ContractType,ScaleTable,9,FALSE)*IF(OR(ContractType='Data Inputs'!C12,C11='Data Inputs'!C13,C11='Data Inputs'!C14),VLOOKUP(Table1[[#This Row],[Overtime Worked (in mins)]],NationalOT,2,FALSE),VLOOKUP(Table1[[#This Row],[Overtime Worked (in mins)]],LocalOT,2,FALSE))))))</f>
        <v/>
      </c>
      <c r="J16" s="27" t="str">
        <f>IF(AND(ISBLANK(C16),ISBLANK(D16),ISBLANK(F16)),"",IF(ISBLANK($C$2),"Select Contract Type",IF(ISBLANK(C16),"Enter Number of Sessions",IF(AND(ISBLANK(C16),ISBLANK(D16),ISBLANK(F16)),"",IF(Table1[[#This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6" s="29" t="str">
        <f>IF(AND(ISBLANK(C16),ISBLANK(D16),ISBLANK(F16)),"",IF(ISBLANK($C$2),"Select Contract Type",IF(ISBLANK(C16),"Enter Number of Sessions",IF($C16&gt;='Data Inputs'!$B$11,((($C16-'Data Inputs'!$B$11)*'Data Inputs'!$C$12)+'Data Inputs'!$C$11),0))))</f>
        <v/>
      </c>
      <c r="L16" s="98" t="str">
        <f t="shared" si="1"/>
        <v/>
      </c>
      <c r="M16" s="26"/>
      <c r="N16" s="74" t="str">
        <f t="shared" si="0"/>
        <v/>
      </c>
      <c r="O16" s="28"/>
    </row>
    <row r="17" spans="2:15" ht="21" customHeight="1" x14ac:dyDescent="0.2">
      <c r="B17" s="71" t="s">
        <v>38</v>
      </c>
      <c r="C17" s="82"/>
      <c r="D17" s="83"/>
      <c r="E17" s="84"/>
      <c r="F17" s="85"/>
      <c r="G17" s="26"/>
      <c r="H17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7" s="27" t="str">
        <f>IF(AND(ISBLANK(C17),ISBLANK(D17),ISBLANK(F17)),"",IF(ISBLANK($C$2),"Select Contract Type",IF(ISBLANK(C17),"Enter Number of Sessions",IF(ISBLANK(Table1[[#This Row],[Overtime Worked (in mins)]]),0,VLOOKUP(ContractType,ScaleTable,9,FALSE)*IF(OR(ContractType='Data Inputs'!C13,C12='Data Inputs'!C14,C12='Data Inputs'!C15),VLOOKUP(Table1[[#This Row],[Overtime Worked (in mins)]],NationalOT,2,FALSE),VLOOKUP(Table1[[#This Row],[Overtime Worked (in mins)]],LocalOT,2,FALSE))))))</f>
        <v/>
      </c>
      <c r="J17" s="27" t="str">
        <f>IF(AND(ISBLANK(C17),ISBLANK(D17),ISBLANK(F17)),"",IF(ISBLANK($C$2),"Select Contract Type",IF(ISBLANK(C17),"Enter Number of Sessions",IF(AND(ISBLANK(C17),ISBLANK(D17),ISBLANK(F17)),"",IF(Table1[[#This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7" s="29" t="str">
        <f>IF(AND(ISBLANK(C17),ISBLANK(D17),ISBLANK(F17)),"",IF(ISBLANK($C$2),"Select Contract Type",IF(ISBLANK(C17),"Enter Number of Sessions",IF($C17&gt;='Data Inputs'!$B$11,((($C17-'Data Inputs'!$B$11)*'Data Inputs'!$C$12)+'Data Inputs'!$C$11),0))))</f>
        <v/>
      </c>
      <c r="L17" s="98" t="str">
        <f t="shared" si="1"/>
        <v/>
      </c>
      <c r="M17" s="26"/>
      <c r="N17" s="74" t="str">
        <f t="shared" si="0"/>
        <v/>
      </c>
      <c r="O17" s="28"/>
    </row>
    <row r="18" spans="2:15" ht="21" customHeight="1" x14ac:dyDescent="0.2">
      <c r="B18" s="71" t="s">
        <v>39</v>
      </c>
      <c r="C18" s="82"/>
      <c r="D18" s="83"/>
      <c r="E18" s="84"/>
      <c r="F18" s="85"/>
      <c r="G18" s="26"/>
      <c r="H18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8" s="27" t="str">
        <f>IF(AND(ISBLANK(C18),ISBLANK(D18),ISBLANK(F18)),"",IF(ISBLANK($C$2),"Select Contract Type",IF(ISBLANK(C18),"Enter Number of Sessions",IF(ISBLANK(Table1[[#This Row],[Overtime Worked (in mins)]]),0,VLOOKUP(ContractType,ScaleTable,9,FALSE)*IF(OR(ContractType='Data Inputs'!C14,C13='Data Inputs'!C15,C13='Data Inputs'!C16),VLOOKUP(Table1[[#This Row],[Overtime Worked (in mins)]],NationalOT,2,FALSE),VLOOKUP(Table1[[#This Row],[Overtime Worked (in mins)]],LocalOT,2,FALSE))))))</f>
        <v/>
      </c>
      <c r="J18" s="27" t="str">
        <f>IF(AND(ISBLANK(C18),ISBLANK(D18),ISBLANK(F18)),"",IF(ISBLANK($C$2),"Select Contract Type",IF(ISBLANK(C18),"Enter Number of Sessions",IF(AND(ISBLANK(C18),ISBLANK(D18),ISBLANK(F18)),"",IF(Table1[[#This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8" s="29" t="str">
        <f>IF(AND(ISBLANK(C18),ISBLANK(D18),ISBLANK(F18)),"",IF(ISBLANK($C$2),"Select Contract Type",IF(ISBLANK(C18),"Enter Number of Sessions",IF($C18&gt;='Data Inputs'!$B$11,((($C18-'Data Inputs'!$B$11)*'Data Inputs'!$C$12)+'Data Inputs'!$C$11),0))))</f>
        <v/>
      </c>
      <c r="L18" s="98" t="str">
        <f t="shared" si="1"/>
        <v/>
      </c>
      <c r="M18" s="26"/>
      <c r="N18" s="74" t="str">
        <f t="shared" si="0"/>
        <v/>
      </c>
      <c r="O18" s="28"/>
    </row>
    <row r="19" spans="2:15" ht="21" customHeight="1" x14ac:dyDescent="0.2">
      <c r="B19" s="71" t="s">
        <v>40</v>
      </c>
      <c r="C19" s="82"/>
      <c r="D19" s="83"/>
      <c r="E19" s="84"/>
      <c r="F19" s="85"/>
      <c r="G19" s="26"/>
      <c r="H19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19" s="27" t="str">
        <f>IF(AND(ISBLANK(C19),ISBLANK(D19),ISBLANK(F19)),"",IF(ISBLANK($C$2),"Select Contract Type",IF(ISBLANK(C19),"Enter Number of Sessions",IF(ISBLANK(Table1[[#This Row],[Overtime Worked (in mins)]]),0,VLOOKUP(ContractType,ScaleTable,9,FALSE)*IF(OR(ContractType='Data Inputs'!C15,C14='Data Inputs'!C16,C14='Data Inputs'!C17),VLOOKUP(Table1[[#This Row],[Overtime Worked (in mins)]],NationalOT,2,FALSE),VLOOKUP(Table1[[#This Row],[Overtime Worked (in mins)]],LocalOT,2,FALSE))))))</f>
        <v/>
      </c>
      <c r="J19" s="27" t="str">
        <f>IF(AND(ISBLANK(C19),ISBLANK(D19),ISBLANK(F19)),"",IF(ISBLANK($C$2),"Select Contract Type",IF(ISBLANK(C19),"Enter Number of Sessions",IF(AND(ISBLANK(C19),ISBLANK(D19),ISBLANK(F19)),"",IF(Table1[[#This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19" s="29" t="str">
        <f>IF(AND(ISBLANK(C19),ISBLANK(D19),ISBLANK(F19)),"",IF(ISBLANK($C$2),"Select Contract Type",IF(ISBLANK(C19),"Enter Number of Sessions",IF($C19&gt;='Data Inputs'!$B$11,((($C19-'Data Inputs'!$B$11)*'Data Inputs'!$C$12)+'Data Inputs'!$C$11),0))))</f>
        <v/>
      </c>
      <c r="L19" s="98" t="str">
        <f t="shared" si="1"/>
        <v/>
      </c>
      <c r="M19" s="26"/>
      <c r="N19" s="74" t="str">
        <f t="shared" si="0"/>
        <v/>
      </c>
      <c r="O19" s="28"/>
    </row>
    <row r="20" spans="2:15" ht="21" customHeight="1" x14ac:dyDescent="0.2">
      <c r="B20" s="71" t="s">
        <v>41</v>
      </c>
      <c r="C20" s="82"/>
      <c r="D20" s="83"/>
      <c r="E20" s="84"/>
      <c r="F20" s="85"/>
      <c r="G20" s="26"/>
      <c r="H20" s="29" t="str">
        <f>IF(AND(ISBLANK(C20),ISBLANK(D20),ISBLANK(F20)),"",IF(ISBLANK($C$2),"Select Contract Type",IF(ISBLANK(C20),"Enter Number of Sessions",IF(F20=0,VLOOKUP($C$2,'Data Inputs'!$C$3:$J$8,4,FALSE),IF(F20=1,SUM(C20*VLOOKUP($C$2,'Data Inputs'!$C$3:$J$8,4,FALSE)*0.2,C20*VLOOKUP($C$2,'Data Inputs'!$C$3:$J$8,4,FALSE)),IF(F20&gt;1,SUM((C20*VLOOKUP($C$2,'Data Inputs'!$C$3:$J$8,4,FALSE)*0.15)*(F20-1),(C20*VLOOKUP($C$2,'Data Inputs'!$C$3:$J$8,4,FALSE)*0.2),(C20*VLOOKUP($C$2,'Data Inputs'!$C$3:$J$8,4,FALSE)))))))))</f>
        <v/>
      </c>
      <c r="I20" s="27" t="str">
        <f>IF(ISBLANK(E20),"",VLOOKUP($C$2,'Data Inputs'!$C$3:$M$8,10,FALSE)*IF(OR($C$2='Data Inputs'!$C$3,$C$2='Data Inputs'!$C$4,$C$2='Data Inputs'!$C$5),VLOOKUP(E20,'Data Inputs'!$H$12:$I$15,2,FALSE),VLOOKUP(E20,'Data Inputs'!$H$19:$I$22,2,FALSE)))</f>
        <v/>
      </c>
      <c r="J20" s="27"/>
      <c r="K20" s="29" t="str">
        <f>IF(AND(ISBLANK(C20),ISBLANK(D20),ISBLANK(F20)),"",IF(ISBLANK($C$2),"Select Contract Type",IF(ISBLANK(C20),"Enter Number of Sessions",IF(C$7&gt;='Data Inputs'!$B$11,((($C20-'Data Inputs'!$B$11)*'Data Inputs'!$C$12)+'Data Inputs'!$C$11),0))))</f>
        <v/>
      </c>
      <c r="L20" s="98" t="str">
        <f t="shared" ref="L20" si="2">IF(AND(ISBLANK(C20),ISBLANK(D20),ISBLANK(F20)),"",IF(ISBLANK($C$2),"Finish Entering Info",IF(ISBLANK(C20),"Finish Entering Info",SUM(D20,H20,K20,I20))))</f>
        <v/>
      </c>
      <c r="M20" s="26"/>
      <c r="N20" s="74" t="str">
        <f t="shared" si="0"/>
        <v/>
      </c>
      <c r="O20" s="28"/>
    </row>
    <row r="21" spans="2:15" ht="21" customHeight="1" x14ac:dyDescent="0.2">
      <c r="B21" s="71" t="s">
        <v>42</v>
      </c>
      <c r="C21" s="86"/>
      <c r="D21" s="87"/>
      <c r="E21" s="88"/>
      <c r="F21" s="89"/>
      <c r="G21" s="26"/>
      <c r="H21" s="29" t="str">
        <f>IF(AND(ISBLANK(Table1[[#This Row],['# of Sessions]]),ISBLANK(Table1[[#This Row],[Cartage]]),ISBLANK(Table1[[#This Row],[Doubles]]),ISBLANK(Table1[[#This Row],[Overtime Worked (in mins)]])),"",IF(ISBLANK(ContractType),"Select Contract Type",IF(ISBLANK(Table1[[#This Row],['# of Sessions]]),"Enter Number of Sessions",Table1[[#This Row],['# of Sessions]]*VLOOKUP(ContractType,ScaleTable,4,FALSE))))</f>
        <v/>
      </c>
      <c r="I21" s="75" t="str">
        <f>IF(AND(ISBLANK(C21),ISBLANK(D21),ISBLANK(F21)),"",IF(ISBLANK($C$2),"Select Contract Type",IF(ISBLANK(C21),"Enter Number of Sessions",IF(ISBLANK(Table1[[#This Row],[Overtime Worked (in mins)]]),0,VLOOKUP(ContractType,ScaleTable,9,FALSE)*IF(OR(ContractType='Data Inputs'!C17,C16='Data Inputs'!C18,C16='Data Inputs'!C19),VLOOKUP(Table1[[#This Row],[Overtime Worked (in mins)]],NationalOT,2,FALSE),VLOOKUP(Table1[[#This Row],[Overtime Worked (in mins)]],LocalOT,2,FALSE))))))</f>
        <v/>
      </c>
      <c r="J21" s="75" t="str">
        <f>IF(AND(ISBLANK(C21),ISBLANK(D21),ISBLANK(F21)),"",IF(ISBLANK($C$2),"Select Contract Type",IF(ISBLANK(C21),"Enter Number of Sessions",IF(AND(ISBLANK(C21),ISBLANK(D21),ISBLANK(F21)),"",IF(Table1[[#This Row],[Doubles]]&gt;1,(SUM(Table1[[#This Row],[Scale Wages]],Table1[[#This Row],[Overtime Wages]])*(Table1[[#This Row],[Doubles]]-1)*0.15+SUM(Table1[[#This Row],[Scale Wages]],Table1[[#This Row],[Overtime Wages]])*(Table1[[#This Row],[Doubles]]-(Table1[[#This Row],[Doubles]]-1))*0.2),IF(Table1[[#This Row],[Doubles]]=1,(SUM(Table1[[#This Row],[Scale Wages]],Table1[[#This Row],[Overtime Wages]])*Table1[[#This Row],[Doubles]]*0.2),IF(Table1[[#This Row],[Doubles]]=0,0,"")))))))</f>
        <v/>
      </c>
      <c r="K21" s="29" t="str">
        <f>IF(AND(ISBLANK(C21),ISBLANK(D21),ISBLANK(F21)),"",IF(ISBLANK($C$2),"Select Contract Type",IF(ISBLANK(C21),"Enter Number of Sessions",IF($C21&gt;='Data Inputs'!$B$11,((($C21-'Data Inputs'!$B$11)*'Data Inputs'!$C$12)+'Data Inputs'!$C$11),0))))</f>
        <v/>
      </c>
      <c r="L21" s="99" t="str">
        <f t="shared" si="1"/>
        <v/>
      </c>
      <c r="M21" s="26"/>
      <c r="N21" s="74" t="str">
        <f t="shared" si="0"/>
        <v/>
      </c>
      <c r="O21" s="28"/>
    </row>
    <row r="26" spans="2:15" x14ac:dyDescent="0.2">
      <c r="C26" s="69"/>
      <c r="D26" s="69"/>
      <c r="E26" s="69"/>
      <c r="F26" s="69"/>
      <c r="G26" s="69"/>
      <c r="I26" s="69"/>
      <c r="J26" s="69"/>
      <c r="K26" s="69"/>
      <c r="L26" s="69"/>
      <c r="M26" s="69"/>
      <c r="N26" s="69"/>
      <c r="O26" s="69"/>
    </row>
    <row r="27" spans="2:15" x14ac:dyDescent="0.2">
      <c r="C27" s="69"/>
      <c r="D27" s="69"/>
      <c r="E27" s="69"/>
      <c r="F27" s="69"/>
      <c r="G27" s="69"/>
      <c r="I27" s="69"/>
      <c r="J27" s="69"/>
      <c r="K27" s="69"/>
      <c r="L27" s="69"/>
      <c r="M27" s="69"/>
      <c r="N27" s="69"/>
      <c r="O27" s="69"/>
    </row>
    <row r="28" spans="2:15" x14ac:dyDescent="0.2">
      <c r="C28" s="69"/>
      <c r="D28" s="69"/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29" spans="2:15" x14ac:dyDescent="0.2">
      <c r="C29" s="69"/>
      <c r="D29" s="69"/>
      <c r="E29" s="69"/>
      <c r="F29" s="69"/>
      <c r="G29" s="69"/>
      <c r="I29" s="69"/>
      <c r="J29" s="69"/>
      <c r="K29" s="69"/>
      <c r="L29" s="69"/>
      <c r="M29" s="69"/>
      <c r="N29" s="69"/>
      <c r="O29" s="69"/>
    </row>
    <row r="30" spans="2:15" x14ac:dyDescent="0.2">
      <c r="O30" s="69"/>
    </row>
    <row r="32" spans="2:15" x14ac:dyDescent="0.2">
      <c r="C32" s="69"/>
      <c r="D32" s="69"/>
      <c r="E32" s="69"/>
      <c r="F32" s="69"/>
      <c r="G32" s="69"/>
      <c r="I32" s="69"/>
      <c r="J32" s="69"/>
      <c r="K32" s="69"/>
      <c r="L32" s="69"/>
      <c r="M32" s="69"/>
      <c r="N32" s="69"/>
      <c r="O32" s="69"/>
    </row>
    <row r="33" spans="3:15" x14ac:dyDescent="0.2">
      <c r="C33" s="69"/>
      <c r="D33" s="69"/>
      <c r="E33" s="69"/>
      <c r="F33" s="69"/>
      <c r="G33" s="69"/>
      <c r="I33" s="69"/>
      <c r="J33" s="69"/>
      <c r="K33" s="69"/>
      <c r="L33" s="69"/>
      <c r="M33" s="69"/>
      <c r="N33" s="69"/>
      <c r="O33" s="69"/>
    </row>
    <row r="34" spans="3:15" x14ac:dyDescent="0.2">
      <c r="C34" s="69"/>
      <c r="D34" s="69"/>
      <c r="E34" s="69"/>
      <c r="F34" s="69"/>
      <c r="G34" s="69"/>
      <c r="I34" s="69"/>
      <c r="J34" s="69"/>
      <c r="K34" s="69"/>
      <c r="L34" s="69"/>
      <c r="M34" s="69"/>
      <c r="N34" s="69"/>
      <c r="O34" s="69"/>
    </row>
    <row r="35" spans="3:15" x14ac:dyDescent="0.2">
      <c r="C35" s="69"/>
      <c r="D35" s="69"/>
      <c r="E35" s="69"/>
      <c r="F35" s="69"/>
      <c r="G35" s="69"/>
      <c r="I35" s="69"/>
      <c r="J35" s="69"/>
      <c r="K35" s="69"/>
      <c r="L35" s="69"/>
      <c r="M35" s="69"/>
      <c r="N35" s="69"/>
      <c r="O35" s="69"/>
    </row>
    <row r="36" spans="3:15" x14ac:dyDescent="0.2">
      <c r="O36" s="69"/>
    </row>
    <row r="38" spans="3:15" x14ac:dyDescent="0.2">
      <c r="C38" s="69"/>
      <c r="D38" s="69"/>
      <c r="E38" s="69"/>
      <c r="F38" s="69"/>
      <c r="G38" s="69"/>
      <c r="I38" s="69"/>
      <c r="J38" s="69"/>
      <c r="K38" s="69"/>
      <c r="L38" s="69"/>
      <c r="M38" s="69"/>
      <c r="N38" s="69"/>
      <c r="O38" s="69"/>
    </row>
    <row r="39" spans="3:15" x14ac:dyDescent="0.2">
      <c r="C39" s="69"/>
      <c r="D39" s="69"/>
      <c r="E39" s="69"/>
      <c r="F39" s="69"/>
      <c r="G39" s="69"/>
      <c r="I39" s="69"/>
      <c r="J39" s="69"/>
      <c r="K39" s="69"/>
      <c r="L39" s="69"/>
      <c r="M39" s="69"/>
      <c r="N39" s="69"/>
      <c r="O39" s="69"/>
    </row>
    <row r="40" spans="3:15" x14ac:dyDescent="0.2">
      <c r="C40" s="69"/>
      <c r="D40" s="69"/>
      <c r="E40" s="69"/>
      <c r="F40" s="69"/>
      <c r="G40" s="69"/>
      <c r="I40" s="69"/>
      <c r="J40" s="69"/>
      <c r="K40" s="69"/>
      <c r="L40" s="69"/>
      <c r="M40" s="69"/>
      <c r="N40" s="69"/>
      <c r="O40" s="69"/>
    </row>
    <row r="41" spans="3:15" x14ac:dyDescent="0.2">
      <c r="C41" s="69"/>
      <c r="D41" s="69"/>
      <c r="E41" s="69"/>
      <c r="F41" s="69"/>
      <c r="G41" s="69"/>
      <c r="I41" s="69"/>
      <c r="J41" s="69"/>
      <c r="K41" s="69"/>
      <c r="L41" s="69"/>
      <c r="M41" s="69"/>
      <c r="N41" s="69"/>
      <c r="O41" s="69"/>
    </row>
    <row r="42" spans="3:15" x14ac:dyDescent="0.2">
      <c r="O42" s="69"/>
    </row>
    <row r="44" spans="3:15" x14ac:dyDescent="0.2">
      <c r="C44" s="69"/>
      <c r="D44" s="69"/>
      <c r="E44" s="69"/>
      <c r="F44" s="69"/>
      <c r="G44" s="69"/>
      <c r="I44" s="69"/>
      <c r="J44" s="69"/>
      <c r="K44" s="69"/>
      <c r="L44" s="69"/>
      <c r="M44" s="69"/>
      <c r="N44" s="69"/>
      <c r="O44" s="69"/>
    </row>
    <row r="45" spans="3:15" x14ac:dyDescent="0.2">
      <c r="C45" s="69"/>
      <c r="D45" s="69"/>
      <c r="E45" s="69"/>
      <c r="F45" s="69"/>
      <c r="G45" s="69"/>
      <c r="I45" s="69"/>
      <c r="J45" s="69"/>
      <c r="K45" s="69"/>
      <c r="L45" s="69"/>
      <c r="M45" s="69"/>
      <c r="N45" s="69"/>
      <c r="O45" s="69"/>
    </row>
    <row r="46" spans="3:15" x14ac:dyDescent="0.2">
      <c r="C46" s="69"/>
      <c r="D46" s="69"/>
      <c r="E46" s="69"/>
      <c r="F46" s="69"/>
      <c r="G46" s="69"/>
      <c r="I46" s="69"/>
      <c r="J46" s="69"/>
      <c r="K46" s="69"/>
      <c r="L46" s="69"/>
      <c r="M46" s="69"/>
      <c r="N46" s="69"/>
      <c r="O46" s="69"/>
    </row>
    <row r="47" spans="3:15" x14ac:dyDescent="0.2">
      <c r="C47" s="69"/>
      <c r="D47" s="69"/>
      <c r="E47" s="69"/>
      <c r="F47" s="69"/>
      <c r="G47" s="69"/>
      <c r="I47" s="69"/>
      <c r="J47" s="69"/>
      <c r="K47" s="69"/>
      <c r="L47" s="69"/>
      <c r="M47" s="69"/>
      <c r="N47" s="69"/>
      <c r="O47" s="69"/>
    </row>
    <row r="48" spans="3:15" x14ac:dyDescent="0.2">
      <c r="O48" s="69"/>
    </row>
  </sheetData>
  <protectedRanges>
    <protectedRange sqref="C7:F21" name="Inputs"/>
    <protectedRange sqref="C2" name="Contract Type"/>
  </protectedRanges>
  <mergeCells count="2">
    <mergeCell ref="H2:J2"/>
    <mergeCell ref="B4:N4"/>
  </mergeCells>
  <conditionalFormatting sqref="C2">
    <cfRule type="containsBlanks" dxfId="118" priority="39">
      <formula>LEN(TRIM(C2))=0</formula>
    </cfRule>
  </conditionalFormatting>
  <conditionalFormatting sqref="L7:N7 M9:N21 L8:L21 G9:G21 H7:K21">
    <cfRule type="containsText" dxfId="117" priority="20" operator="containsText" text="Finish Entering Info">
      <formula>NOT(ISERROR(SEARCH("Finish Entering Info",G7)))</formula>
    </cfRule>
  </conditionalFormatting>
  <conditionalFormatting sqref="N7:N21 H7:L21">
    <cfRule type="cellIs" dxfId="116" priority="16" operator="equal">
      <formula>"Enable Checkbox to Calculate"</formula>
    </cfRule>
  </conditionalFormatting>
  <conditionalFormatting sqref="M8:N8">
    <cfRule type="containsText" dxfId="115" priority="13" operator="containsText" text="Finish Entering Info">
      <formula>NOT(ISERROR(SEARCH("Finish Entering Info",M8)))</formula>
    </cfRule>
  </conditionalFormatting>
  <conditionalFormatting sqref="L2">
    <cfRule type="cellIs" dxfId="114" priority="5" operator="equal">
      <formula>"Finish Entering Info"</formula>
    </cfRule>
  </conditionalFormatting>
  <conditionalFormatting sqref="C7:F21">
    <cfRule type="expression" dxfId="113" priority="4">
      <formula>AND(ISBLANK($C$7),ISBLANK($C$8))</formula>
    </cfRule>
  </conditionalFormatting>
  <conditionalFormatting sqref="G7">
    <cfRule type="containsText" dxfId="112" priority="2" operator="containsText" text="Finish Entering Info">
      <formula>NOT(ISERROR(SEARCH("Finish Entering Info",G7)))</formula>
    </cfRule>
  </conditionalFormatting>
  <conditionalFormatting sqref="G8">
    <cfRule type="containsText" dxfId="111" priority="1" operator="containsText" text="Finish Entering Info">
      <formula>NOT(ISERROR(SEARCH("Finish Entering Info",G8)))</formula>
    </cfRule>
  </conditionalFormatting>
  <dataValidations xWindow="136" yWindow="607" count="2">
    <dataValidation type="textLength" allowBlank="1" showInputMessage="1" showErrorMessage="1" promptTitle="Musician(s)" prompt="Optional: Enter musicians name, SSN, or other ID number (if desired)." sqref="B7">
      <formula1>1</formula1>
      <formula2>30</formula2>
    </dataValidation>
    <dataValidation type="textLength" allowBlank="1" showInputMessage="1" showErrorMessage="1" promptTitle="Musician(s)" prompt="Enter musicians name, SSN, or other ID (if desired)." sqref="B8:B21">
      <formula1>1</formula1>
      <formula2>30</formula2>
    </dataValidation>
  </dataValidations>
  <pageMargins left="0.7" right="0.7" top="0.75" bottom="0.75" header="0.3" footer="0.3"/>
  <pageSetup scale="46" orientation="landscape" r:id="rId1"/>
  <ignoredErrors>
    <ignoredError sqref="H21:I21 K21:L21 K6:L6 H6:I19 K8:L19 L7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36" yWindow="607" count="5">
        <x14:dataValidation type="list" allowBlank="1" showErrorMessage="1" promptTitle="Contract Type" prompt="Select from the drop-down list if contrat is for a:_x000a_- Master Session_x000a_- LB - Master_x000a_- Special - Master_x000a_- LP - Session (3hr)_x000a_- LP - Special (2hr)_x000a_- Demo Session_x000a_">
          <x14:formula1>
            <xm:f>'Data Inputs'!$C$3:$C$9</xm:f>
          </x14:formula1>
          <xm:sqref>C2</xm:sqref>
        </x14:dataValidation>
        <x14:dataValidation type="list" allowBlank="1" showInputMessage="1" showErrorMessage="1">
          <x14:formula1>
            <xm:f>'Data Inputs'!$C$15:$C$17</xm:f>
          </x14:formula1>
          <xm:sqref>D7:D21</xm:sqref>
        </x14:dataValidation>
        <x14:dataValidation type="list" allowBlank="1" showInputMessage="1" showErrorMessage="1">
          <x14:formula1>
            <xm:f>'Data Inputs'!$E$11:$E$18</xm:f>
          </x14:formula1>
          <xm:sqref>F7:G21</xm:sqref>
        </x14:dataValidation>
        <x14:dataValidation type="list" allowBlank="1" showInputMessage="1" showErrorMessage="1">
          <x14:formula1>
            <xm:f>'Data Inputs'!$E$11:$E$22</xm:f>
          </x14:formula1>
          <xm:sqref>C7:C21</xm:sqref>
        </x14:dataValidation>
        <x14:dataValidation type="list" allowBlank="1" showInputMessage="1" showErrorMessage="1">
          <x14:formula1>
            <xm:f>'Data Inputs'!$H$12:$H$15</xm:f>
          </x14:formula1>
          <xm:sqref>E7:E21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48"/>
  <sheetViews>
    <sheetView showGridLines="0" zoomScale="59" zoomScaleNormal="59" zoomScalePageLayoutView="70" workbookViewId="0">
      <pane ySplit="6" topLeftCell="A7" activePane="bottomLeft" state="frozen"/>
      <selection activeCell="H27" sqref="H27"/>
      <selection pane="bottomLeft" activeCell="H27" sqref="H27"/>
    </sheetView>
  </sheetViews>
  <sheetFormatPr defaultRowHeight="12.75" x14ac:dyDescent="0.2"/>
  <cols>
    <col min="1" max="1" width="2" style="25" bestFit="1" customWidth="1"/>
    <col min="2" max="2" width="22.28515625" style="25" bestFit="1" customWidth="1"/>
    <col min="3" max="3" width="25.42578125" style="25" bestFit="1" customWidth="1"/>
    <col min="4" max="4" width="12" style="25" bestFit="1" customWidth="1"/>
    <col min="5" max="5" width="24.5703125" style="25" customWidth="1"/>
    <col min="6" max="6" width="40.7109375" style="25" customWidth="1"/>
    <col min="7" max="7" width="0.7109375" style="25" customWidth="1"/>
    <col min="8" max="8" width="25.42578125" bestFit="1" customWidth="1"/>
    <col min="9" max="10" width="25.42578125" style="25" bestFit="1" customWidth="1"/>
    <col min="11" max="11" width="29.140625" style="25" bestFit="1" customWidth="1"/>
    <col min="12" max="12" width="25.7109375" style="25" bestFit="1" customWidth="1"/>
    <col min="13" max="13" width="0.7109375" style="25" customWidth="1"/>
    <col min="14" max="14" width="35.85546875" style="25" bestFit="1" customWidth="1"/>
    <col min="15" max="15" width="29.28515625" style="25" bestFit="1" customWidth="1"/>
    <col min="16" max="16" width="12.140625" style="25" bestFit="1" customWidth="1"/>
    <col min="17" max="17" width="36.140625" style="25" bestFit="1" customWidth="1"/>
    <col min="18" max="16384" width="9.140625" style="25"/>
  </cols>
  <sheetData>
    <row r="1" spans="2:15" ht="6" customHeight="1" thickBot="1" x14ac:dyDescent="0.25">
      <c r="H1" s="25"/>
    </row>
    <row r="2" spans="2:15" ht="56.25" customHeight="1" thickBot="1" x14ac:dyDescent="0.25">
      <c r="B2" s="96" t="s">
        <v>21</v>
      </c>
      <c r="C2" s="95" t="str">
        <f>IF(ISBLANK('Day 1'!$C$2),"Select on 'Day 1'",'Day 1'!$C$2)</f>
        <v>Select on 'Day 1'</v>
      </c>
      <c r="E2" s="91" t="s">
        <v>58</v>
      </c>
      <c r="F2" s="90" t="s">
        <v>63</v>
      </c>
      <c r="H2" s="152" t="s">
        <v>62</v>
      </c>
      <c r="I2" s="152"/>
      <c r="J2" s="153"/>
      <c r="K2" s="94" t="s">
        <v>53</v>
      </c>
      <c r="L2" s="93">
        <f>IF($L$7="Finish Entering Info",$L$7,SUM(L6,N6))</f>
        <v>0</v>
      </c>
      <c r="N2" s="92" t="s">
        <v>64</v>
      </c>
    </row>
    <row r="3" spans="2:15" ht="6" customHeight="1" thickBot="1" x14ac:dyDescent="0.25">
      <c r="H3" s="25"/>
    </row>
    <row r="4" spans="2:15" ht="69" customHeight="1" thickTop="1" thickBot="1" x14ac:dyDescent="0.25">
      <c r="B4" s="157" t="s">
        <v>73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</row>
    <row r="5" spans="2:15" ht="45.75" customHeight="1" thickBot="1" x14ac:dyDescent="0.25">
      <c r="B5" s="110" t="s">
        <v>35</v>
      </c>
      <c r="C5" s="111" t="s">
        <v>24</v>
      </c>
      <c r="D5" s="111" t="s">
        <v>7</v>
      </c>
      <c r="E5" s="111" t="s">
        <v>52</v>
      </c>
      <c r="F5" s="111" t="s">
        <v>20</v>
      </c>
      <c r="G5" s="112" t="s">
        <v>55</v>
      </c>
      <c r="H5" s="111" t="s">
        <v>54</v>
      </c>
      <c r="I5" s="111" t="s">
        <v>61</v>
      </c>
      <c r="J5" s="111" t="s">
        <v>60</v>
      </c>
      <c r="K5" s="111" t="s">
        <v>59</v>
      </c>
      <c r="L5" s="111" t="s">
        <v>19</v>
      </c>
      <c r="M5" s="112" t="s">
        <v>65</v>
      </c>
      <c r="N5" s="113" t="s">
        <v>36</v>
      </c>
    </row>
    <row r="6" spans="2:15" s="31" customFormat="1" ht="21" customHeight="1" thickTop="1" thickBot="1" x14ac:dyDescent="0.25">
      <c r="B6" s="70" t="s">
        <v>25</v>
      </c>
      <c r="C6" s="32">
        <f>SUM(C7:C21)</f>
        <v>0</v>
      </c>
      <c r="D6" s="33">
        <f>SUM(D7:D21)</f>
        <v>0</v>
      </c>
      <c r="E6" s="66">
        <f>SUM(E7:E21)</f>
        <v>0</v>
      </c>
      <c r="F6" s="32">
        <f>SUM(F7:F21)</f>
        <v>0</v>
      </c>
      <c r="G6" s="34"/>
      <c r="H6" s="33">
        <f>SUM(H7:H21)</f>
        <v>0</v>
      </c>
      <c r="I6" s="33">
        <f>SUM(I7:I21)</f>
        <v>0</v>
      </c>
      <c r="J6" s="33">
        <f>SUM(J7:J21)</f>
        <v>0</v>
      </c>
      <c r="K6" s="33">
        <f>SUM(K7:K21)</f>
        <v>0</v>
      </c>
      <c r="L6" s="33">
        <f>SUM(L7:L21)</f>
        <v>0</v>
      </c>
      <c r="M6" s="34"/>
      <c r="N6" s="72">
        <f>SUM(N7:N21)</f>
        <v>0</v>
      </c>
    </row>
    <row r="7" spans="2:15" ht="21" customHeight="1" thickTop="1" thickBot="1" x14ac:dyDescent="0.25">
      <c r="B7" s="71" t="s">
        <v>26</v>
      </c>
      <c r="C7" s="78"/>
      <c r="D7" s="79"/>
      <c r="E7" s="80"/>
      <c r="F7" s="81"/>
      <c r="G7" s="26"/>
      <c r="H7" s="30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Sessions]]*VLOOKUP(ContractType,ScaleTable,3,FALSE))))</f>
        <v/>
      </c>
      <c r="I7" s="58" t="str">
        <f>IF(AND(ISBLANK(C7),ISBLANK(D7),ISBLANK(F7)),"",IF(ISBLANK($C$2),"Select Contract Type",IF(ISBLANK(C7),"Enter Number of Sessions",IF(ISBLANK(Table14[[#This Row],[Overtime Worked (in mins)]]),0,VLOOKUP(ContractType,ScaleTable,9,FALSE)*IF(OR(ContractType='Data Inputs'!C3,C2='Data Inputs'!C4,C2='Data Inputs'!C5),VLOOKUP(Table14[[#This Row],[Overtime Worked (in mins)]],NationalOT,2,FALSE),VLOOKUP(Table14[[#This Row],[Overtime Worked (in mins)]],LocalOT,2,FALSE))))))</f>
        <v/>
      </c>
      <c r="J7" s="67" t="str">
        <f>IF(AND(ISBLANK(C7),ISBLANK(D7),ISBLANK(F7)),"",IF(ISBLANK($C$2),"Select Contract Type",IF(ISBLANK(C7),"Enter Number of Sessions",IF(Table14[[#This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Row],[Doubles]]-1))*0.2)*0.5,IF(Table14[[#This Row],[Doubles]]=1,(SUM(Table14[[#This Row],[Scale Wages]],Table14[[#This Row],[Overtime Wages]])*Table14[[#This Row],[Doubles]]*0.2)*0.5,IF(Table14[[#This Row],[Doubles]]=0,0,""))))))</f>
        <v/>
      </c>
      <c r="K7" s="29" t="str">
        <f>IF(AND(ISBLANK(C7),ISBLANK(D7),ISBLANK(F7)),"",IF(ISBLANK($C$2),"Select Contract Type",IF(ISBLANK(C7),"Enter Number of Sessions",IF($C7&gt;='Data Inputs'!$B$11,((($C7-'Data Inputs'!$B$11)*'Data Inputs'!$C$12)+'Data Inputs'!$C$11),0))))</f>
        <v/>
      </c>
      <c r="L7" s="97" t="str">
        <f>IF(AND(ISBLANK(C7),ISBLANK(D7),ISBLANK(F7)),"",IF(ISBLANK($C$2),"Finish Entering Info",IF(ISBLANK(C7),"Finish Entering Info",SUM(D7,H7,J7,I7,K7))))</f>
        <v/>
      </c>
      <c r="M7" s="26"/>
      <c r="N7" s="73" t="str">
        <f>IF(AND(ISBLANK(C7),ISBLANK(D7),ISBLANK(F7)),"",IF(ISBLANK(C7),"Enter Number of Sessions",IF(AND(ISBLANK(C7),ISBLANK(D7),ISBLANK(F7),ISBLANK(E7)),"",SUM(H7,J7,I7)*0.1409)))</f>
        <v/>
      </c>
      <c r="O7" s="28"/>
    </row>
    <row r="8" spans="2:15" ht="21" customHeight="1" thickBot="1" x14ac:dyDescent="0.25">
      <c r="B8" s="71" t="s">
        <v>27</v>
      </c>
      <c r="C8" s="82"/>
      <c r="D8" s="83"/>
      <c r="E8" s="84"/>
      <c r="F8" s="85"/>
      <c r="G8" s="26"/>
      <c r="H8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8" s="27" t="str">
        <f>IF(AND(ISBLANK(C8),ISBLANK(D8),ISBLANK(F8)),"",IF(ISBLANK($C$2),"Select Contract Type",IF(ISBLANK(C8),"Enter Number of Sessions",IF(ISBLANK(Table14[[#This Row],[Overtime Worked (in mins)]]),0,VLOOKUP(ContractType,ScaleTable,9,FALSE)*IF(OR(ContractType='Data Inputs'!C4,C3='Data Inputs'!C5,C3='Data Inputs'!C6),VLOOKUP(Table14[[#This Row],[Overtime Worked (in mins)]],NationalOT,2,FALSE),VLOOKUP(Table14[[#This Row],[Overtime Worked (in mins)]],LocalOT,2,FALSE))))))</f>
        <v/>
      </c>
      <c r="J8" s="27" t="str">
        <f>IF(AND(ISBLANK(C8),ISBLANK(D8),ISBLANK(F8)),"",IF(ISBLANK($C$2),"Select Contract Type",IF(ISBLANK(C8),"Enter Number of Sessions",IF(AND(ISBLANK(C8),ISBLANK(D8),ISBLANK(F8)),"",IF(Table14[[#This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8" s="29" t="str">
        <f>IF(AND(ISBLANK(C8),ISBLANK(D8),ISBLANK(F8)),"",IF(ISBLANK($C$2),"Select Contract Type",IF(ISBLANK(C8),"Enter Number of Sessions",IF($C8&gt;='Data Inputs'!$B$11,((($C8-'Data Inputs'!$B$11)*'Data Inputs'!$C$12)+'Data Inputs'!$C$11),0))))</f>
        <v/>
      </c>
      <c r="L8" s="98" t="str">
        <f t="shared" ref="L8:L21" si="0">IF(AND(ISBLANK(C8),ISBLANK(D8),ISBLANK(F8)),"",IF(ISBLANK($C$2),"Finish Entering Info",IF(ISBLANK(C8),"Finish Entering Info",SUM(D8,H8,J8,K8,I8))))</f>
        <v/>
      </c>
      <c r="M8" s="26"/>
      <c r="N8" s="73" t="str">
        <f t="shared" ref="N8:N21" si="1">IF(AND(ISBLANK(C8),ISBLANK(D8),ISBLANK(F8)),"",IF(ISBLANK(C8),"Enter Number of Sessions",IF(AND(ISBLANK(C8),ISBLANK(D8),ISBLANK(F8),ISBLANK(E8)),"",SUM(H8,J8,I8)*0.1409)))</f>
        <v/>
      </c>
      <c r="O8" s="28"/>
    </row>
    <row r="9" spans="2:15" ht="21" customHeight="1" thickBot="1" x14ac:dyDescent="0.25">
      <c r="B9" s="71" t="s">
        <v>28</v>
      </c>
      <c r="C9" s="82"/>
      <c r="D9" s="83"/>
      <c r="E9" s="84"/>
      <c r="F9" s="85"/>
      <c r="G9" s="26"/>
      <c r="H9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9" s="27" t="str">
        <f>IF(AND(ISBLANK(C9),ISBLANK(D9),ISBLANK(F9)),"",IF(ISBLANK($C$2),"Select Contract Type",IF(ISBLANK(C9),"Enter Number of Sessions",IF(ISBLANK(Table14[[#This Row],[Overtime Worked (in mins)]]),0,VLOOKUP(ContractType,ScaleTable,9,FALSE)*IF(OR(ContractType='Data Inputs'!C5,C4='Data Inputs'!C6,C4='Data Inputs'!C7),VLOOKUP(Table14[[#This Row],[Overtime Worked (in mins)]],NationalOT,2,FALSE),VLOOKUP(Table14[[#This Row],[Overtime Worked (in mins)]],LocalOT,2,FALSE))))))</f>
        <v/>
      </c>
      <c r="J9" s="27" t="str">
        <f>IF(AND(ISBLANK(C9),ISBLANK(D9),ISBLANK(F9)),"",IF(ISBLANK($C$2),"Select Contract Type",IF(ISBLANK(C9),"Enter Number of Sessions",IF(AND(ISBLANK(C9),ISBLANK(D9),ISBLANK(F9)),"",IF(Table14[[#This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9" s="29" t="str">
        <f>IF(AND(ISBLANK(C9),ISBLANK(D9),ISBLANK(F9)),"",IF(ISBLANK($C$2),"Select Contract Type",IF(ISBLANK(C9),"Enter Number of Sessions",IF($C9&gt;='Data Inputs'!$B$11,((($C9-'Data Inputs'!$B$11)*'Data Inputs'!$C$12)+'Data Inputs'!$C$11),0))))</f>
        <v/>
      </c>
      <c r="L9" s="98" t="str">
        <f t="shared" si="0"/>
        <v/>
      </c>
      <c r="M9" s="26"/>
      <c r="N9" s="73" t="str">
        <f t="shared" si="1"/>
        <v/>
      </c>
      <c r="O9" s="28"/>
    </row>
    <row r="10" spans="2:15" ht="21" customHeight="1" thickBot="1" x14ac:dyDescent="0.25">
      <c r="B10" s="71" t="s">
        <v>29</v>
      </c>
      <c r="C10" s="82"/>
      <c r="D10" s="83"/>
      <c r="E10" s="84"/>
      <c r="F10" s="85"/>
      <c r="G10" s="26"/>
      <c r="H10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0" s="27" t="str">
        <f>IF(AND(ISBLANK(C10),ISBLANK(D10),ISBLANK(F10)),"",IF(ISBLANK($C$2),"Select Contract Type",IF(ISBLANK(C10),"Enter Number of Sessions",IF(ISBLANK(Table14[[#This Row],[Overtime Worked (in mins)]]),0,VLOOKUP(ContractType,ScaleTable,9,FALSE)*IF(OR(ContractType='Data Inputs'!C6,C5='Data Inputs'!C7,C5='Data Inputs'!C8),VLOOKUP(Table14[[#This Row],[Overtime Worked (in mins)]],NationalOT,2,FALSE),VLOOKUP(Table14[[#This Row],[Overtime Worked (in mins)]],LocalOT,2,FALSE))))))</f>
        <v/>
      </c>
      <c r="J10" s="27" t="str">
        <f>IF(AND(ISBLANK(C10),ISBLANK(D10),ISBLANK(F10)),"",IF(ISBLANK($C$2),"Select Contract Type",IF(ISBLANK(C10),"Enter Number of Sessions",IF(AND(ISBLANK(C10),ISBLANK(D10),ISBLANK(F10)),"",IF(Table14[[#This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0" s="29" t="str">
        <f>IF(AND(ISBLANK(C10),ISBLANK(D10),ISBLANK(F10)),"",IF(ISBLANK($C$2),"Select Contract Type",IF(ISBLANK(C10),"Enter Number of Sessions",IF($C10&gt;='Data Inputs'!$B$11,((($C10-'Data Inputs'!$B$11)*'Data Inputs'!$C$12)+'Data Inputs'!$C$11),0))))</f>
        <v/>
      </c>
      <c r="L10" s="98" t="str">
        <f t="shared" si="0"/>
        <v/>
      </c>
      <c r="M10" s="26"/>
      <c r="N10" s="73" t="str">
        <f t="shared" si="1"/>
        <v/>
      </c>
      <c r="O10" s="28"/>
    </row>
    <row r="11" spans="2:15" ht="21" customHeight="1" thickBot="1" x14ac:dyDescent="0.25">
      <c r="B11" s="71" t="s">
        <v>30</v>
      </c>
      <c r="C11" s="82"/>
      <c r="D11" s="83"/>
      <c r="E11" s="84"/>
      <c r="F11" s="85"/>
      <c r="G11" s="26"/>
      <c r="H11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1" s="27" t="str">
        <f>IF(AND(ISBLANK(C11),ISBLANK(D11),ISBLANK(F11)),"",IF(ISBLANK($C$2),"Select Contract Type",IF(ISBLANK(C11),"Enter Number of Sessions",IF(ISBLANK(Table14[[#This Row],[Overtime Worked (in mins)]]),0,VLOOKUP(ContractType,ScaleTable,9,FALSE)*IF(OR(ContractType='Data Inputs'!C7,C6='Data Inputs'!C8,C6='Data Inputs'!C9),VLOOKUP(Table14[[#This Row],[Overtime Worked (in mins)]],NationalOT,2,FALSE),VLOOKUP(Table14[[#This Row],[Overtime Worked (in mins)]],LocalOT,2,FALSE))))))</f>
        <v/>
      </c>
      <c r="J11" s="27" t="str">
        <f>IF(AND(ISBLANK(C11),ISBLANK(D11),ISBLANK(F11)),"",IF(ISBLANK($C$2),"Select Contract Type",IF(ISBLANK(C11),"Enter Number of Sessions",IF(AND(ISBLANK(C11),ISBLANK(D11),ISBLANK(F11)),"",IF(Table14[[#This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1" s="29" t="str">
        <f>IF(AND(ISBLANK(C11),ISBLANK(D11),ISBLANK(F11)),"",IF(ISBLANK($C$2),"Select Contract Type",IF(ISBLANK(C11),"Enter Number of Sessions",IF($C11&gt;='Data Inputs'!$B$11,((($C11-'Data Inputs'!$B$11)*'Data Inputs'!$C$12)+'Data Inputs'!$C$11),0))))</f>
        <v/>
      </c>
      <c r="L11" s="98" t="str">
        <f t="shared" si="0"/>
        <v/>
      </c>
      <c r="M11" s="26"/>
      <c r="N11" s="73" t="str">
        <f t="shared" si="1"/>
        <v/>
      </c>
      <c r="O11" s="28"/>
    </row>
    <row r="12" spans="2:15" ht="21" customHeight="1" thickBot="1" x14ac:dyDescent="0.25">
      <c r="B12" s="71" t="s">
        <v>31</v>
      </c>
      <c r="C12" s="82"/>
      <c r="D12" s="83"/>
      <c r="E12" s="84"/>
      <c r="F12" s="85"/>
      <c r="G12" s="26"/>
      <c r="H12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2" s="27" t="str">
        <f>IF(AND(ISBLANK(C12),ISBLANK(D12),ISBLANK(F12)),"",IF(ISBLANK($C$2),"Select Contract Type",IF(ISBLANK(C12),"Enter Number of Sessions",IF(ISBLANK(Table14[[#This Row],[Overtime Worked (in mins)]]),0,VLOOKUP(ContractType,ScaleTable,9,FALSE)*IF(OR(ContractType='Data Inputs'!C8,C7='Data Inputs'!C9,C7='Data Inputs'!C10),VLOOKUP(Table14[[#This Row],[Overtime Worked (in mins)]],NationalOT,2,FALSE),VLOOKUP(Table14[[#This Row],[Overtime Worked (in mins)]],LocalOT,2,FALSE))))))</f>
        <v/>
      </c>
      <c r="J12" s="27" t="str">
        <f>IF(AND(ISBLANK(C12),ISBLANK(D12),ISBLANK(F12)),"",IF(ISBLANK($C$2),"Select Contract Type",IF(ISBLANK(C12),"Enter Number of Sessions",IF(AND(ISBLANK(C12),ISBLANK(D12),ISBLANK(F12)),"",IF(Table14[[#This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2" s="29" t="str">
        <f>IF(AND(ISBLANK(C12),ISBLANK(D12),ISBLANK(F12)),"",IF(ISBLANK($C$2),"Select Contract Type",IF(ISBLANK(C12),"Enter Number of Sessions",IF($C12&gt;='Data Inputs'!$B$11,((($C12-'Data Inputs'!$B$11)*'Data Inputs'!$C$12)+'Data Inputs'!$C$11),0))))</f>
        <v/>
      </c>
      <c r="L12" s="98" t="str">
        <f t="shared" si="0"/>
        <v/>
      </c>
      <c r="M12" s="26"/>
      <c r="N12" s="73" t="str">
        <f t="shared" si="1"/>
        <v/>
      </c>
      <c r="O12" s="28"/>
    </row>
    <row r="13" spans="2:15" ht="21" customHeight="1" thickBot="1" x14ac:dyDescent="0.25">
      <c r="B13" s="71" t="s">
        <v>32</v>
      </c>
      <c r="C13" s="82"/>
      <c r="D13" s="83"/>
      <c r="E13" s="84"/>
      <c r="F13" s="85"/>
      <c r="G13" s="26"/>
      <c r="H13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3" s="27" t="str">
        <f>IF(AND(ISBLANK(C13),ISBLANK(D13),ISBLANK(F13)),"",IF(ISBLANK($C$2),"Select Contract Type",IF(ISBLANK(C13),"Enter Number of Sessions",IF(ISBLANK(Table14[[#This Row],[Overtime Worked (in mins)]]),0,VLOOKUP(ContractType,ScaleTable,9,FALSE)*IF(OR(ContractType='Data Inputs'!C9,C8='Data Inputs'!C10,C8='Data Inputs'!C11),VLOOKUP(Table14[[#This Row],[Overtime Worked (in mins)]],NationalOT,2,FALSE),VLOOKUP(Table14[[#This Row],[Overtime Worked (in mins)]],LocalOT,2,FALSE))))))</f>
        <v/>
      </c>
      <c r="J13" s="27" t="str">
        <f>IF(AND(ISBLANK(C13),ISBLANK(D13),ISBLANK(F13)),"",IF(ISBLANK($C$2),"Select Contract Type",IF(ISBLANK(C13),"Enter Number of Sessions",IF(AND(ISBLANK(C13),ISBLANK(D13),ISBLANK(F13)),"",IF(Table14[[#This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3" s="29" t="str">
        <f>IF(AND(ISBLANK(C13),ISBLANK(D13),ISBLANK(F13)),"",IF(ISBLANK($C$2),"Select Contract Type",IF(ISBLANK(C13),"Enter Number of Sessions",IF($C13&gt;='Data Inputs'!$B$11,((($C13-'Data Inputs'!$B$11)*'Data Inputs'!$C$12)+'Data Inputs'!$C$11),0))))</f>
        <v/>
      </c>
      <c r="L13" s="98" t="str">
        <f t="shared" si="0"/>
        <v/>
      </c>
      <c r="M13" s="26"/>
      <c r="N13" s="73" t="str">
        <f t="shared" si="1"/>
        <v/>
      </c>
      <c r="O13" s="28"/>
    </row>
    <row r="14" spans="2:15" ht="21" customHeight="1" thickBot="1" x14ac:dyDescent="0.25">
      <c r="B14" s="71" t="s">
        <v>33</v>
      </c>
      <c r="C14" s="82"/>
      <c r="D14" s="83"/>
      <c r="E14" s="84"/>
      <c r="F14" s="85"/>
      <c r="G14" s="26"/>
      <c r="H14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4" s="27" t="str">
        <f>IF(AND(ISBLANK(C14),ISBLANK(D14),ISBLANK(F14)),"",IF(ISBLANK($C$2),"Select Contract Type",IF(ISBLANK(C14),"Enter Number of Sessions",IF(ISBLANK(Table14[[#This Row],[Overtime Worked (in mins)]]),0,VLOOKUP(ContractType,ScaleTable,9,FALSE)*IF(OR(ContractType='Data Inputs'!C10,C9='Data Inputs'!C11,C9='Data Inputs'!C12),VLOOKUP(Table14[[#This Row],[Overtime Worked (in mins)]],NationalOT,2,FALSE),VLOOKUP(Table14[[#This Row],[Overtime Worked (in mins)]],LocalOT,2,FALSE))))))</f>
        <v/>
      </c>
      <c r="J14" s="27" t="str">
        <f>IF(AND(ISBLANK(C14),ISBLANK(D14),ISBLANK(F14)),"",IF(ISBLANK($C$2),"Select Contract Type",IF(ISBLANK(C14),"Enter Number of Sessions",IF(AND(ISBLANK(C14),ISBLANK(D14),ISBLANK(F14)),"",IF(Table14[[#This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4" s="29" t="str">
        <f>IF(AND(ISBLANK(C14),ISBLANK(D14),ISBLANK(F14)),"",IF(ISBLANK($C$2),"Select Contract Type",IF(ISBLANK(C14),"Enter Number of Sessions",IF($C14&gt;='Data Inputs'!$B$11,((($C14-'Data Inputs'!$B$11)*'Data Inputs'!$C$12)+'Data Inputs'!$C$11),0))))</f>
        <v/>
      </c>
      <c r="L14" s="98" t="str">
        <f t="shared" si="0"/>
        <v/>
      </c>
      <c r="M14" s="26"/>
      <c r="N14" s="73" t="str">
        <f t="shared" si="1"/>
        <v/>
      </c>
      <c r="O14" s="28"/>
    </row>
    <row r="15" spans="2:15" ht="21" customHeight="1" thickBot="1" x14ac:dyDescent="0.25">
      <c r="B15" s="71" t="s">
        <v>34</v>
      </c>
      <c r="C15" s="82"/>
      <c r="D15" s="83"/>
      <c r="E15" s="84"/>
      <c r="F15" s="85"/>
      <c r="G15" s="26"/>
      <c r="H15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5" s="27" t="str">
        <f>IF(AND(ISBLANK(C15),ISBLANK(D15),ISBLANK(F15)),"",IF(ISBLANK($C$2),"Select Contract Type",IF(ISBLANK(C15),"Enter Number of Sessions",IF(ISBLANK(Table14[[#This Row],[Overtime Worked (in mins)]]),0,VLOOKUP(ContractType,ScaleTable,9,FALSE)*IF(OR(ContractType='Data Inputs'!C11,C10='Data Inputs'!C12,C10='Data Inputs'!C13),VLOOKUP(Table14[[#This Row],[Overtime Worked (in mins)]],NationalOT,2,FALSE),VLOOKUP(Table14[[#This Row],[Overtime Worked (in mins)]],LocalOT,2,FALSE))))))</f>
        <v/>
      </c>
      <c r="J15" s="27" t="str">
        <f>IF(AND(ISBLANK(C15),ISBLANK(D15),ISBLANK(F15)),"",IF(ISBLANK($C$2),"Select Contract Type",IF(ISBLANK(C15),"Enter Number of Sessions",IF(AND(ISBLANK(C15),ISBLANK(D15),ISBLANK(F15)),"",IF(Table14[[#This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5" s="29" t="str">
        <f>IF(AND(ISBLANK(C15),ISBLANK(D15),ISBLANK(F15)),"",IF(ISBLANK($C$2),"Select Contract Type",IF(ISBLANK(C15),"Enter Number of Sessions",IF($C15&gt;='Data Inputs'!$B$11,((($C15-'Data Inputs'!$B$11)*'Data Inputs'!$C$12)+'Data Inputs'!$C$11),0))))</f>
        <v/>
      </c>
      <c r="L15" s="98" t="str">
        <f t="shared" si="0"/>
        <v/>
      </c>
      <c r="M15" s="26"/>
      <c r="N15" s="73" t="str">
        <f t="shared" si="1"/>
        <v/>
      </c>
      <c r="O15" s="28"/>
    </row>
    <row r="16" spans="2:15" ht="21" customHeight="1" thickBot="1" x14ac:dyDescent="0.25">
      <c r="B16" s="71" t="s">
        <v>37</v>
      </c>
      <c r="C16" s="82"/>
      <c r="D16" s="83"/>
      <c r="E16" s="84"/>
      <c r="F16" s="85"/>
      <c r="G16" s="26"/>
      <c r="H16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6" s="27" t="str">
        <f>IF(AND(ISBLANK(C16),ISBLANK(D16),ISBLANK(F16)),"",IF(ISBLANK($C$2),"Select Contract Type",IF(ISBLANK(C16),"Enter Number of Sessions",IF(ISBLANK(Table14[[#This Row],[Overtime Worked (in mins)]]),0,VLOOKUP(ContractType,ScaleTable,9,FALSE)*IF(OR(ContractType='Data Inputs'!C12,C11='Data Inputs'!C13,C11='Data Inputs'!C14),VLOOKUP(Table14[[#This Row],[Overtime Worked (in mins)]],NationalOT,2,FALSE),VLOOKUP(Table14[[#This Row],[Overtime Worked (in mins)]],LocalOT,2,FALSE))))))</f>
        <v/>
      </c>
      <c r="J16" s="27" t="str">
        <f>IF(AND(ISBLANK(C16),ISBLANK(D16),ISBLANK(F16)),"",IF(ISBLANK($C$2),"Select Contract Type",IF(ISBLANK(C16),"Enter Number of Sessions",IF(AND(ISBLANK(C16),ISBLANK(D16),ISBLANK(F16)),"",IF(Table14[[#This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6" s="29" t="str">
        <f>IF(AND(ISBLANK(C16),ISBLANK(D16),ISBLANK(F16)),"",IF(ISBLANK($C$2),"Select Contract Type",IF(ISBLANK(C16),"Enter Number of Sessions",IF($C16&gt;='Data Inputs'!$B$11,((($C16-'Data Inputs'!$B$11)*'Data Inputs'!$C$12)+'Data Inputs'!$C$11),0))))</f>
        <v/>
      </c>
      <c r="L16" s="98" t="str">
        <f t="shared" si="0"/>
        <v/>
      </c>
      <c r="M16" s="26"/>
      <c r="N16" s="73" t="str">
        <f t="shared" si="1"/>
        <v/>
      </c>
      <c r="O16" s="28"/>
    </row>
    <row r="17" spans="2:15" ht="21" customHeight="1" thickBot="1" x14ac:dyDescent="0.25">
      <c r="B17" s="71" t="s">
        <v>38</v>
      </c>
      <c r="C17" s="82"/>
      <c r="D17" s="83"/>
      <c r="E17" s="84"/>
      <c r="F17" s="85"/>
      <c r="G17" s="26"/>
      <c r="H17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7" s="27" t="str">
        <f>IF(AND(ISBLANK(C17),ISBLANK(D17),ISBLANK(F17)),"",IF(ISBLANK($C$2),"Select Contract Type",IF(ISBLANK(C17),"Enter Number of Sessions",IF(ISBLANK(Table14[[#This Row],[Overtime Worked (in mins)]]),0,VLOOKUP(ContractType,ScaleTable,9,FALSE)*IF(OR(ContractType='Data Inputs'!C13,C12='Data Inputs'!C14,C12='Data Inputs'!C15),VLOOKUP(Table14[[#This Row],[Overtime Worked (in mins)]],NationalOT,2,FALSE),VLOOKUP(Table14[[#This Row],[Overtime Worked (in mins)]],LocalOT,2,FALSE))))))</f>
        <v/>
      </c>
      <c r="J17" s="27" t="str">
        <f>IF(AND(ISBLANK(C17),ISBLANK(D17),ISBLANK(F17)),"",IF(ISBLANK($C$2),"Select Contract Type",IF(ISBLANK(C17),"Enter Number of Sessions",IF(AND(ISBLANK(C17),ISBLANK(D17),ISBLANK(F17)),"",IF(Table14[[#This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7" s="29" t="str">
        <f>IF(AND(ISBLANK(C17),ISBLANK(D17),ISBLANK(F17)),"",IF(ISBLANK($C$2),"Select Contract Type",IF(ISBLANK(C17),"Enter Number of Sessions",IF($C17&gt;='Data Inputs'!$B$11,((($C17-'Data Inputs'!$B$11)*'Data Inputs'!$C$12)+'Data Inputs'!$C$11),0))))</f>
        <v/>
      </c>
      <c r="L17" s="98" t="str">
        <f t="shared" si="0"/>
        <v/>
      </c>
      <c r="M17" s="26"/>
      <c r="N17" s="73" t="str">
        <f t="shared" si="1"/>
        <v/>
      </c>
      <c r="O17" s="28"/>
    </row>
    <row r="18" spans="2:15" ht="21" customHeight="1" thickBot="1" x14ac:dyDescent="0.25">
      <c r="B18" s="71" t="s">
        <v>39</v>
      </c>
      <c r="C18" s="82"/>
      <c r="D18" s="83"/>
      <c r="E18" s="84"/>
      <c r="F18" s="85"/>
      <c r="G18" s="26"/>
      <c r="H18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8" s="27" t="str">
        <f>IF(AND(ISBLANK(C18),ISBLANK(D18),ISBLANK(F18)),"",IF(ISBLANK($C$2),"Select Contract Type",IF(ISBLANK(C18),"Enter Number of Sessions",IF(ISBLANK(Table14[[#This Row],[Overtime Worked (in mins)]]),0,VLOOKUP(ContractType,ScaleTable,9,FALSE)*IF(OR(ContractType='Data Inputs'!C14,C13='Data Inputs'!C15,C13='Data Inputs'!C16),VLOOKUP(Table14[[#This Row],[Overtime Worked (in mins)]],NationalOT,2,FALSE),VLOOKUP(Table14[[#This Row],[Overtime Worked (in mins)]],LocalOT,2,FALSE))))))</f>
        <v/>
      </c>
      <c r="J18" s="27" t="str">
        <f>IF(AND(ISBLANK(C18),ISBLANK(D18),ISBLANK(F18)),"",IF(ISBLANK($C$2),"Select Contract Type",IF(ISBLANK(C18),"Enter Number of Sessions",IF(AND(ISBLANK(C18),ISBLANK(D18),ISBLANK(F18)),"",IF(Table14[[#This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8" s="29" t="str">
        <f>IF(AND(ISBLANK(C18),ISBLANK(D18),ISBLANK(F18)),"",IF(ISBLANK($C$2),"Select Contract Type",IF(ISBLANK(C18),"Enter Number of Sessions",IF($C18&gt;='Data Inputs'!$B$11,((($C18-'Data Inputs'!$B$11)*'Data Inputs'!$C$12)+'Data Inputs'!$C$11),0))))</f>
        <v/>
      </c>
      <c r="L18" s="98" t="str">
        <f t="shared" si="0"/>
        <v/>
      </c>
      <c r="M18" s="26"/>
      <c r="N18" s="73" t="str">
        <f t="shared" si="1"/>
        <v/>
      </c>
      <c r="O18" s="28"/>
    </row>
    <row r="19" spans="2:15" ht="21" customHeight="1" thickBot="1" x14ac:dyDescent="0.25">
      <c r="B19" s="71" t="s">
        <v>40</v>
      </c>
      <c r="C19" s="82"/>
      <c r="D19" s="83"/>
      <c r="E19" s="84"/>
      <c r="F19" s="85"/>
      <c r="G19" s="26"/>
      <c r="H19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19" s="27" t="str">
        <f>IF(AND(ISBLANK(C19),ISBLANK(D19),ISBLANK(F19)),"",IF(ISBLANK($C$2),"Select Contract Type",IF(ISBLANK(C19),"Enter Number of Sessions",IF(ISBLANK(Table14[[#This Row],[Overtime Worked (in mins)]]),0,VLOOKUP(ContractType,ScaleTable,9,FALSE)*IF(OR(ContractType='Data Inputs'!C15,C14='Data Inputs'!C16,C14='Data Inputs'!C17),VLOOKUP(Table14[[#This Row],[Overtime Worked (in mins)]],NationalOT,2,FALSE),VLOOKUP(Table14[[#This Row],[Overtime Worked (in mins)]],LocalOT,2,FALSE))))))</f>
        <v/>
      </c>
      <c r="J19" s="27" t="str">
        <f>IF(AND(ISBLANK(C19),ISBLANK(D19),ISBLANK(F19)),"",IF(ISBLANK($C$2),"Select Contract Type",IF(ISBLANK(C19),"Enter Number of Sessions",IF(AND(ISBLANK(C19),ISBLANK(D19),ISBLANK(F19)),"",IF(Table14[[#This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19" s="29" t="str">
        <f>IF(AND(ISBLANK(C19),ISBLANK(D19),ISBLANK(F19)),"",IF(ISBLANK($C$2),"Select Contract Type",IF(ISBLANK(C19),"Enter Number of Sessions",IF($C19&gt;='Data Inputs'!$B$11,((($C19-'Data Inputs'!$B$11)*'Data Inputs'!$C$12)+'Data Inputs'!$C$11),0))))</f>
        <v/>
      </c>
      <c r="L19" s="98" t="str">
        <f t="shared" si="0"/>
        <v/>
      </c>
      <c r="M19" s="26"/>
      <c r="N19" s="73" t="str">
        <f t="shared" si="1"/>
        <v/>
      </c>
      <c r="O19" s="28"/>
    </row>
    <row r="20" spans="2:15" ht="21" customHeight="1" thickBot="1" x14ac:dyDescent="0.25">
      <c r="B20" s="71" t="s">
        <v>41</v>
      </c>
      <c r="C20" s="82"/>
      <c r="D20" s="83"/>
      <c r="E20" s="84"/>
      <c r="F20" s="85"/>
      <c r="G20" s="26"/>
      <c r="H20" s="29" t="str">
        <f>IF(AND(ISBLANK(C20),ISBLANK(D20),ISBLANK(F20)),"",IF(ISBLANK($C$2),"Select Contract Type",IF(ISBLANK(C20),"Enter Number of Sessions",IF(F20=0,VLOOKUP($C$2,'Data Inputs'!$C$3:$J$8,4,FALSE),IF(F20=1,SUM(C20*VLOOKUP($C$2,'Data Inputs'!$C$3:$J$8,4,FALSE)*0.2,C20*VLOOKUP($C$2,'Data Inputs'!$C$3:$J$8,4,FALSE)),IF(F20&gt;1,SUM((C20*VLOOKUP($C$2,'Data Inputs'!$C$3:$J$8,4,FALSE)*0.15)*(F20-1),(C20*VLOOKUP($C$2,'Data Inputs'!$C$3:$J$8,4,FALSE)*0.2),(C20*VLOOKUP($C$2,'Data Inputs'!$C$3:$J$8,4,FALSE)))))))))</f>
        <v/>
      </c>
      <c r="I20" s="27" t="str">
        <f>IF(ISBLANK(E20),"",VLOOKUP($C$2,'Data Inputs'!$C$3:$M$8,10,FALSE)*IF(OR($C$2='Data Inputs'!$C$3,$C$2='Data Inputs'!$C$4,$C$2='Data Inputs'!$C$5),VLOOKUP(E20,'Data Inputs'!$H$12:$I$15,2,FALSE),VLOOKUP(E20,'Data Inputs'!$H$19:$I$22,2,FALSE)))</f>
        <v/>
      </c>
      <c r="J20" s="27"/>
      <c r="K20" s="29" t="str">
        <f>IF(AND(ISBLANK(C20),ISBLANK(D20),ISBLANK(F20)),"",IF(ISBLANK($C$2),"Select Contract Type",IF(ISBLANK(C20),"Enter Number of Sessions",IF(C$7&gt;='Data Inputs'!$B$11,((($C20-'Data Inputs'!$B$11)*'Data Inputs'!$C$12)+'Data Inputs'!$C$11),0))))</f>
        <v/>
      </c>
      <c r="L20" s="98" t="str">
        <f t="shared" ref="L20" si="2">IF(AND(ISBLANK(C20),ISBLANK(D20),ISBLANK(F20)),"",IF(ISBLANK($C$2),"Finish Entering Info",IF(ISBLANK(C20),"Finish Entering Info",SUM(D20,H20,K20,I20))))</f>
        <v/>
      </c>
      <c r="M20" s="26"/>
      <c r="N20" s="73" t="str">
        <f t="shared" si="1"/>
        <v/>
      </c>
      <c r="O20" s="28"/>
    </row>
    <row r="21" spans="2:15" ht="21" customHeight="1" x14ac:dyDescent="0.2">
      <c r="B21" s="71" t="s">
        <v>42</v>
      </c>
      <c r="C21" s="86"/>
      <c r="D21" s="87"/>
      <c r="E21" s="88"/>
      <c r="F21" s="89"/>
      <c r="G21" s="26"/>
      <c r="H21" s="29" t="str">
        <f>IF(AND(ISBLANK(Table14[[#This Row],['# of Sessions]]),ISBLANK(Table14[[#This Row],[Cartage]]),ISBLANK(Table14[[#This Row],[Doubles]]),ISBLANK(Table14[[#This Row],[Overtime Worked (in mins)]])),"",IF(ISBLANK(ContractType),"Select Contract Type",IF(ISBLANK(Table14[[#This Row],['# of Sessions]]),"Enter Number of Sessions",Table14[[#This Row],['# of Sessions]]*VLOOKUP(ContractType,ScaleTable,4,FALSE))))</f>
        <v/>
      </c>
      <c r="I21" s="75" t="str">
        <f>IF(AND(ISBLANK(C21),ISBLANK(D21),ISBLANK(F21)),"",IF(ISBLANK($C$2),"Select Contract Type",IF(ISBLANK(C21),"Enter Number of Sessions",IF(ISBLANK(Table14[[#This Row],[Overtime Worked (in mins)]]),0,VLOOKUP(ContractType,ScaleTable,9,FALSE)*IF(OR(ContractType='Data Inputs'!C17,C16='Data Inputs'!C18,C16='Data Inputs'!C19),VLOOKUP(Table14[[#This Row],[Overtime Worked (in mins)]],NationalOT,2,FALSE),VLOOKUP(Table14[[#This Row],[Overtime Worked (in mins)]],LocalOT,2,FALSE))))))</f>
        <v/>
      </c>
      <c r="J21" s="75" t="str">
        <f>IF(AND(ISBLANK(C21),ISBLANK(D21),ISBLANK(F21)),"",IF(ISBLANK($C$2),"Select Contract Type",IF(ISBLANK(C21),"Enter Number of Sessions",IF(AND(ISBLANK(C21),ISBLANK(D21),ISBLANK(F21)),"",IF(Table14[[#This Row],[Doubles]]&gt;1,(SUM(Table14[[#This Row],[Scale Wages]],Table14[[#This Row],[Overtime Wages]])*(Table14[[#This Row],[Doubles]]-1)*0.15+SUM(Table14[[#This Row],[Scale Wages]],Table14[[#This Row],[Overtime Wages]])*(Table14[[#This Row],[Doubles]]-(Table14[[#This Row],[Doubles]]-1))*0.2),IF(Table14[[#This Row],[Doubles]]=1,(SUM(Table14[[#This Row],[Scale Wages]],Table14[[#This Row],[Overtime Wages]])*Table14[[#This Row],[Doubles]]*0.2),IF(Table14[[#This Row],[Doubles]]=0,0,"")))))))</f>
        <v/>
      </c>
      <c r="K21" s="29" t="str">
        <f>IF(AND(ISBLANK(C21),ISBLANK(D21),ISBLANK(F21)),"",IF(ISBLANK($C$2),"Select Contract Type",IF(ISBLANK(C21),"Enter Number of Sessions",IF($C21&gt;='Data Inputs'!$B$11,((($C21-'Data Inputs'!$B$11)*'Data Inputs'!$C$12)+'Data Inputs'!$C$11),0))))</f>
        <v/>
      </c>
      <c r="L21" s="99" t="str">
        <f t="shared" si="0"/>
        <v/>
      </c>
      <c r="M21" s="26"/>
      <c r="N21" s="73" t="str">
        <f t="shared" si="1"/>
        <v/>
      </c>
      <c r="O21" s="28"/>
    </row>
    <row r="26" spans="2:15" x14ac:dyDescent="0.2">
      <c r="C26" s="69"/>
      <c r="D26" s="69"/>
      <c r="E26" s="69"/>
      <c r="F26" s="69"/>
      <c r="G26" s="69"/>
      <c r="I26" s="69"/>
      <c r="J26" s="69"/>
      <c r="K26" s="69"/>
      <c r="L26" s="69"/>
      <c r="M26" s="69"/>
      <c r="N26" s="69"/>
      <c r="O26" s="69"/>
    </row>
    <row r="27" spans="2:15" x14ac:dyDescent="0.2">
      <c r="C27" s="69"/>
      <c r="D27" s="69"/>
      <c r="E27" s="69"/>
      <c r="F27" s="69"/>
      <c r="G27" s="69"/>
      <c r="I27" s="69"/>
      <c r="J27" s="69"/>
      <c r="K27" s="69"/>
      <c r="L27" s="69"/>
      <c r="M27" s="69"/>
      <c r="N27" s="69"/>
      <c r="O27" s="69"/>
    </row>
    <row r="28" spans="2:15" x14ac:dyDescent="0.2">
      <c r="C28" s="69"/>
      <c r="D28" s="69"/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29" spans="2:15" x14ac:dyDescent="0.2">
      <c r="C29" s="69"/>
      <c r="D29" s="69"/>
      <c r="E29" s="69"/>
      <c r="F29" s="69"/>
      <c r="G29" s="69"/>
      <c r="I29" s="69"/>
      <c r="J29" s="69"/>
      <c r="K29" s="69"/>
      <c r="L29" s="69"/>
      <c r="M29" s="69"/>
      <c r="N29" s="69"/>
      <c r="O29" s="69"/>
    </row>
    <row r="30" spans="2:15" x14ac:dyDescent="0.2">
      <c r="O30" s="69"/>
    </row>
    <row r="32" spans="2:15" x14ac:dyDescent="0.2">
      <c r="C32" s="69"/>
      <c r="D32" s="69"/>
      <c r="E32" s="69"/>
      <c r="F32" s="69"/>
      <c r="G32" s="69"/>
      <c r="I32" s="69"/>
      <c r="J32" s="69"/>
      <c r="K32" s="69"/>
      <c r="L32" s="69"/>
      <c r="M32" s="69"/>
      <c r="N32" s="69"/>
      <c r="O32" s="69"/>
    </row>
    <row r="33" spans="3:15" x14ac:dyDescent="0.2">
      <c r="C33" s="69"/>
      <c r="D33" s="69"/>
      <c r="E33" s="69"/>
      <c r="F33" s="69"/>
      <c r="G33" s="69"/>
      <c r="I33" s="69"/>
      <c r="J33" s="69"/>
      <c r="K33" s="69"/>
      <c r="L33" s="69"/>
      <c r="M33" s="69"/>
      <c r="N33" s="69"/>
      <c r="O33" s="69"/>
    </row>
    <row r="34" spans="3:15" x14ac:dyDescent="0.2">
      <c r="C34" s="69"/>
      <c r="D34" s="69"/>
      <c r="E34" s="69"/>
      <c r="F34" s="69"/>
      <c r="G34" s="69"/>
      <c r="I34" s="69"/>
      <c r="J34" s="69"/>
      <c r="K34" s="69"/>
      <c r="L34" s="69"/>
      <c r="M34" s="69"/>
      <c r="N34" s="69"/>
      <c r="O34" s="69"/>
    </row>
    <row r="35" spans="3:15" x14ac:dyDescent="0.2">
      <c r="C35" s="69"/>
      <c r="D35" s="69"/>
      <c r="E35" s="69"/>
      <c r="F35" s="69"/>
      <c r="G35" s="69"/>
      <c r="I35" s="69"/>
      <c r="J35" s="69"/>
      <c r="K35" s="69"/>
      <c r="L35" s="69"/>
      <c r="M35" s="69"/>
      <c r="N35" s="69"/>
      <c r="O35" s="69"/>
    </row>
    <row r="36" spans="3:15" x14ac:dyDescent="0.2">
      <c r="O36" s="69"/>
    </row>
    <row r="38" spans="3:15" x14ac:dyDescent="0.2">
      <c r="C38" s="69"/>
      <c r="D38" s="69"/>
      <c r="E38" s="69"/>
      <c r="F38" s="69"/>
      <c r="G38" s="69"/>
      <c r="I38" s="69"/>
      <c r="J38" s="69"/>
      <c r="K38" s="69"/>
      <c r="L38" s="69"/>
      <c r="M38" s="69"/>
      <c r="N38" s="69"/>
      <c r="O38" s="69"/>
    </row>
    <row r="39" spans="3:15" x14ac:dyDescent="0.2">
      <c r="C39" s="69"/>
      <c r="D39" s="69"/>
      <c r="E39" s="69"/>
      <c r="F39" s="69"/>
      <c r="G39" s="69"/>
      <c r="I39" s="69"/>
      <c r="J39" s="69"/>
      <c r="K39" s="69"/>
      <c r="L39" s="69"/>
      <c r="M39" s="69"/>
      <c r="N39" s="69"/>
      <c r="O39" s="69"/>
    </row>
    <row r="40" spans="3:15" x14ac:dyDescent="0.2">
      <c r="C40" s="69"/>
      <c r="D40" s="69"/>
      <c r="E40" s="69"/>
      <c r="F40" s="69"/>
      <c r="G40" s="69"/>
      <c r="I40" s="69"/>
      <c r="J40" s="69"/>
      <c r="K40" s="69"/>
      <c r="L40" s="69"/>
      <c r="M40" s="69"/>
      <c r="N40" s="69"/>
      <c r="O40" s="69"/>
    </row>
    <row r="41" spans="3:15" x14ac:dyDescent="0.2">
      <c r="C41" s="69"/>
      <c r="D41" s="69"/>
      <c r="E41" s="69"/>
      <c r="F41" s="69"/>
      <c r="G41" s="69"/>
      <c r="I41" s="69"/>
      <c r="J41" s="69"/>
      <c r="K41" s="69"/>
      <c r="L41" s="69"/>
      <c r="M41" s="69"/>
      <c r="N41" s="69"/>
      <c r="O41" s="69"/>
    </row>
    <row r="42" spans="3:15" x14ac:dyDescent="0.2">
      <c r="O42" s="69"/>
    </row>
    <row r="44" spans="3:15" x14ac:dyDescent="0.2">
      <c r="C44" s="69"/>
      <c r="D44" s="69"/>
      <c r="E44" s="69"/>
      <c r="F44" s="69"/>
      <c r="G44" s="69"/>
      <c r="I44" s="69"/>
      <c r="J44" s="69"/>
      <c r="K44" s="69"/>
      <c r="L44" s="69"/>
      <c r="M44" s="69"/>
      <c r="N44" s="69"/>
      <c r="O44" s="69"/>
    </row>
    <row r="45" spans="3:15" x14ac:dyDescent="0.2">
      <c r="C45" s="69"/>
      <c r="D45" s="69"/>
      <c r="E45" s="69"/>
      <c r="F45" s="69"/>
      <c r="G45" s="69"/>
      <c r="I45" s="69"/>
      <c r="J45" s="69"/>
      <c r="K45" s="69"/>
      <c r="L45" s="69"/>
      <c r="M45" s="69"/>
      <c r="N45" s="69"/>
      <c r="O45" s="69"/>
    </row>
    <row r="46" spans="3:15" x14ac:dyDescent="0.2">
      <c r="C46" s="69"/>
      <c r="D46" s="69"/>
      <c r="E46" s="69"/>
      <c r="F46" s="69"/>
      <c r="G46" s="69"/>
      <c r="I46" s="69"/>
      <c r="J46" s="69"/>
      <c r="K46" s="69"/>
      <c r="L46" s="69"/>
      <c r="M46" s="69"/>
      <c r="N46" s="69"/>
      <c r="O46" s="69"/>
    </row>
    <row r="47" spans="3:15" x14ac:dyDescent="0.2">
      <c r="C47" s="69"/>
      <c r="D47" s="69"/>
      <c r="E47" s="69"/>
      <c r="F47" s="69"/>
      <c r="G47" s="69"/>
      <c r="I47" s="69"/>
      <c r="J47" s="69"/>
      <c r="K47" s="69"/>
      <c r="L47" s="69"/>
      <c r="M47" s="69"/>
      <c r="N47" s="69"/>
      <c r="O47" s="69"/>
    </row>
    <row r="48" spans="3:15" x14ac:dyDescent="0.2">
      <c r="O48" s="69"/>
    </row>
  </sheetData>
  <sheetProtection algorithmName="SHA-512" hashValue="UgH524vQaIbOuPnP/3y61ABfZWg99x4Jxlv8xULGXuQzxX2sdKrvD+DtZpsjdqXZ82lihaRwg105supls6Iklw==" saltValue="+mWHJMqHY4ZlZKDZtQ5UlQ==" spinCount="100000" sheet="1" objects="1" scenarios="1"/>
  <protectedRanges>
    <protectedRange sqref="C7:F21" name="Inputs"/>
  </protectedRanges>
  <mergeCells count="2">
    <mergeCell ref="H2:J2"/>
    <mergeCell ref="B4:N4"/>
  </mergeCells>
  <conditionalFormatting sqref="C2">
    <cfRule type="containsBlanks" dxfId="96" priority="9">
      <formula>LEN(TRIM(C2))=0</formula>
    </cfRule>
    <cfRule type="cellIs" dxfId="95" priority="1" operator="equal">
      <formula>"Select on 'Day 1'"</formula>
    </cfRule>
  </conditionalFormatting>
  <conditionalFormatting sqref="L7:N7 M9:N21 L8:L21 G9:G21 H7:K21 N8:N21">
    <cfRule type="containsText" dxfId="94" priority="8" operator="containsText" text="Finish Entering Info">
      <formula>NOT(ISERROR(SEARCH("Finish Entering Info",G7)))</formula>
    </cfRule>
  </conditionalFormatting>
  <conditionalFormatting sqref="H7:L21 N7:N21">
    <cfRule type="cellIs" dxfId="93" priority="7" operator="equal">
      <formula>"Enable Checkbox to Calculate"</formula>
    </cfRule>
  </conditionalFormatting>
  <conditionalFormatting sqref="M8:N8">
    <cfRule type="containsText" dxfId="92" priority="6" operator="containsText" text="Finish Entering Info">
      <formula>NOT(ISERROR(SEARCH("Finish Entering Info",M8)))</formula>
    </cfRule>
  </conditionalFormatting>
  <conditionalFormatting sqref="L2">
    <cfRule type="cellIs" dxfId="91" priority="5" operator="equal">
      <formula>"Finish Entering Info"</formula>
    </cfRule>
  </conditionalFormatting>
  <conditionalFormatting sqref="C7:F21">
    <cfRule type="expression" dxfId="90" priority="4">
      <formula>AND(ISBLANK($C$7),ISBLANK($C$8))</formula>
    </cfRule>
  </conditionalFormatting>
  <conditionalFormatting sqref="G7">
    <cfRule type="containsText" dxfId="89" priority="3" operator="containsText" text="Finish Entering Info">
      <formula>NOT(ISERROR(SEARCH("Finish Entering Info",G7)))</formula>
    </cfRule>
  </conditionalFormatting>
  <conditionalFormatting sqref="G8">
    <cfRule type="containsText" dxfId="88" priority="2" operator="containsText" text="Finish Entering Info">
      <formula>NOT(ISERROR(SEARCH("Finish Entering Info",G8)))</formula>
    </cfRule>
  </conditionalFormatting>
  <dataValidations count="2">
    <dataValidation type="textLength" allowBlank="1" showInputMessage="1" showErrorMessage="1" promptTitle="Musician(s)" prompt="Enter musicians name, SSN, or other ID (if desired)." sqref="B8:B21">
      <formula1>1</formula1>
      <formula2>30</formula2>
    </dataValidation>
    <dataValidation type="textLength" allowBlank="1" showInputMessage="1" showErrorMessage="1" promptTitle="Musician(s)" prompt="Optional: Enter musicians name, SSN, or other ID number (if desired)." sqref="B7">
      <formula1>1</formula1>
      <formula2>30</formula2>
    </dataValidation>
  </dataValidations>
  <pageMargins left="0.7" right="0.7" top="0.75" bottom="0.75" header="0.3" footer="0.3"/>
  <pageSetup scale="46" orientation="landscape" r:id="rId1"/>
  <ignoredErrors>
    <ignoredError sqref="H6:N6 H8:M21 H7:M7 N7:N21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Inputs'!$H$12:$H$15</xm:f>
          </x14:formula1>
          <xm:sqref>E7:E21</xm:sqref>
        </x14:dataValidation>
        <x14:dataValidation type="list" allowBlank="1" showInputMessage="1" showErrorMessage="1">
          <x14:formula1>
            <xm:f>'Data Inputs'!$E$11:$E$22</xm:f>
          </x14:formula1>
          <xm:sqref>C7:C21</xm:sqref>
        </x14:dataValidation>
        <x14:dataValidation type="list" allowBlank="1" showInputMessage="1" showErrorMessage="1">
          <x14:formula1>
            <xm:f>'Data Inputs'!$E$11:$E$18</xm:f>
          </x14:formula1>
          <xm:sqref>F7:G21</xm:sqref>
        </x14:dataValidation>
        <x14:dataValidation type="list" allowBlank="1" showInputMessage="1" showErrorMessage="1">
          <x14:formula1>
            <xm:f>'Data Inputs'!$C$15:$C$17</xm:f>
          </x14:formula1>
          <xm:sqref>D7:D21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O48"/>
  <sheetViews>
    <sheetView showGridLines="0" zoomScale="59" zoomScaleNormal="59" zoomScalePageLayoutView="70" workbookViewId="0">
      <pane ySplit="6" topLeftCell="A7" activePane="bottomLeft" state="frozen"/>
      <selection activeCell="H27" sqref="H27"/>
      <selection pane="bottomLeft" activeCell="H27" sqref="H27"/>
    </sheetView>
  </sheetViews>
  <sheetFormatPr defaultRowHeight="12.75" x14ac:dyDescent="0.2"/>
  <cols>
    <col min="1" max="1" width="2" style="25" bestFit="1" customWidth="1"/>
    <col min="2" max="2" width="22.28515625" style="25" bestFit="1" customWidth="1"/>
    <col min="3" max="3" width="25.42578125" style="25" bestFit="1" customWidth="1"/>
    <col min="4" max="4" width="12" style="25" customWidth="1"/>
    <col min="5" max="5" width="24.5703125" style="25" customWidth="1"/>
    <col min="6" max="6" width="40.7109375" style="25" customWidth="1"/>
    <col min="7" max="7" width="0.7109375" style="25" customWidth="1"/>
    <col min="8" max="8" width="25.42578125" bestFit="1" customWidth="1"/>
    <col min="9" max="10" width="25.42578125" style="25" bestFit="1" customWidth="1"/>
    <col min="11" max="11" width="29.140625" style="25" bestFit="1" customWidth="1"/>
    <col min="12" max="12" width="25.7109375" style="25" bestFit="1" customWidth="1"/>
    <col min="13" max="13" width="0.7109375" style="25" customWidth="1"/>
    <col min="14" max="14" width="35.85546875" style="25" bestFit="1" customWidth="1"/>
    <col min="15" max="15" width="29.28515625" style="25" bestFit="1" customWidth="1"/>
    <col min="16" max="16" width="12.140625" style="25" bestFit="1" customWidth="1"/>
    <col min="17" max="17" width="36.140625" style="25" bestFit="1" customWidth="1"/>
    <col min="18" max="16384" width="9.140625" style="25"/>
  </cols>
  <sheetData>
    <row r="1" spans="2:15" ht="6" customHeight="1" thickBot="1" x14ac:dyDescent="0.25">
      <c r="H1" s="25"/>
    </row>
    <row r="2" spans="2:15" ht="56.25" customHeight="1" thickBot="1" x14ac:dyDescent="0.25">
      <c r="B2" s="96" t="s">
        <v>21</v>
      </c>
      <c r="C2" s="95" t="str">
        <f>IF(ISBLANK('Day 1'!$C$2),"Select on 'Day 1'",'Day 1'!$C$2)</f>
        <v>Select on 'Day 1'</v>
      </c>
      <c r="E2" s="91" t="s">
        <v>58</v>
      </c>
      <c r="F2" s="90" t="s">
        <v>63</v>
      </c>
      <c r="H2" s="152" t="s">
        <v>62</v>
      </c>
      <c r="I2" s="152"/>
      <c r="J2" s="153"/>
      <c r="K2" s="94" t="s">
        <v>53</v>
      </c>
      <c r="L2" s="93">
        <f>IF($L$7="Finish Entering Info",$L$7,SUM(L6,N6))</f>
        <v>0</v>
      </c>
      <c r="N2" s="92" t="s">
        <v>64</v>
      </c>
    </row>
    <row r="3" spans="2:15" ht="6" customHeight="1" thickBot="1" x14ac:dyDescent="0.25">
      <c r="H3" s="25"/>
    </row>
    <row r="4" spans="2:15" ht="69" customHeight="1" thickTop="1" thickBot="1" x14ac:dyDescent="0.25">
      <c r="B4" s="160" t="s">
        <v>74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</row>
    <row r="5" spans="2:15" ht="45.75" customHeight="1" thickBot="1" x14ac:dyDescent="0.25">
      <c r="B5" s="106" t="s">
        <v>35</v>
      </c>
      <c r="C5" s="107" t="s">
        <v>24</v>
      </c>
      <c r="D5" s="107" t="s">
        <v>7</v>
      </c>
      <c r="E5" s="107" t="s">
        <v>52</v>
      </c>
      <c r="F5" s="107" t="s">
        <v>20</v>
      </c>
      <c r="G5" s="108" t="s">
        <v>55</v>
      </c>
      <c r="H5" s="107" t="s">
        <v>54</v>
      </c>
      <c r="I5" s="107" t="s">
        <v>61</v>
      </c>
      <c r="J5" s="107" t="s">
        <v>60</v>
      </c>
      <c r="K5" s="107" t="s">
        <v>59</v>
      </c>
      <c r="L5" s="107" t="s">
        <v>19</v>
      </c>
      <c r="M5" s="108" t="s">
        <v>65</v>
      </c>
      <c r="N5" s="109" t="s">
        <v>36</v>
      </c>
    </row>
    <row r="6" spans="2:15" s="31" customFormat="1" ht="21" customHeight="1" thickTop="1" thickBot="1" x14ac:dyDescent="0.25">
      <c r="B6" s="70" t="s">
        <v>25</v>
      </c>
      <c r="C6" s="32">
        <f>SUM(C7:C21)</f>
        <v>0</v>
      </c>
      <c r="D6" s="33">
        <f>SUM(D7:D21)</f>
        <v>0</v>
      </c>
      <c r="E6" s="66">
        <f>SUM(E7:E21)</f>
        <v>0</v>
      </c>
      <c r="F6" s="32">
        <f>SUM(F7:F21)</f>
        <v>0</v>
      </c>
      <c r="G6" s="34"/>
      <c r="H6" s="33">
        <f>SUM(H7:H21)</f>
        <v>0</v>
      </c>
      <c r="I6" s="33">
        <f>SUM(I7:I21)</f>
        <v>0</v>
      </c>
      <c r="J6" s="33">
        <f>SUM(J7:J21)</f>
        <v>0</v>
      </c>
      <c r="K6" s="33">
        <f>SUM(K7:K21)</f>
        <v>0</v>
      </c>
      <c r="L6" s="33">
        <f>SUM(L7:L21)</f>
        <v>0</v>
      </c>
      <c r="M6" s="34"/>
      <c r="N6" s="72">
        <f>SUM(N7:N21)</f>
        <v>0</v>
      </c>
    </row>
    <row r="7" spans="2:15" ht="21" customHeight="1" thickTop="1" thickBot="1" x14ac:dyDescent="0.25">
      <c r="B7" s="71" t="s">
        <v>26</v>
      </c>
      <c r="C7" s="78"/>
      <c r="D7" s="79"/>
      <c r="E7" s="80"/>
      <c r="F7" s="81"/>
      <c r="G7" s="26"/>
      <c r="H7" s="30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Sessions]]*VLOOKUP(ContractType,ScaleTable,3,FALSE))))</f>
        <v/>
      </c>
      <c r="I7" s="58" t="str">
        <f>IF(AND(ISBLANK(C7),ISBLANK(D7),ISBLANK(F7)),"",IF(ISBLANK($C$2),"Select Contract Type",IF(ISBLANK(C7),"Enter Number of Sessions",IF(ISBLANK(Table145[[#This Row],[Overtime Worked (in mins)]]),0,VLOOKUP(ContractType,ScaleTable,9,FALSE)*IF(OR(ContractType='Data Inputs'!C3,C2='Data Inputs'!C4,C2='Data Inputs'!C5),VLOOKUP(Table145[[#This Row],[Overtime Worked (in mins)]],NationalOT,2,FALSE),VLOOKUP(Table145[[#This Row],[Overtime Worked (in mins)]],LocalOT,2,FALSE))))))</f>
        <v/>
      </c>
      <c r="J7" s="67" t="str">
        <f>IF(AND(ISBLANK(C7),ISBLANK(D7),ISBLANK(F7)),"",IF(ISBLANK($C$2),"Select Contract Type",IF(ISBLANK(C7),"Enter Number of Sessions",IF(Table145[[#This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Row],[Doubles]]-1))*0.2)*0.5,IF(Table145[[#This Row],[Doubles]]=1,(SUM(Table145[[#This Row],[Scale Wages]],Table145[[#This Row],[Overtime Wages]])*Table145[[#This Row],[Doubles]]*0.2)*0.5,IF(Table145[[#This Row],[Doubles]]=0,0,""))))))</f>
        <v/>
      </c>
      <c r="K7" s="29" t="str">
        <f>IF(AND(ISBLANK(C7),ISBLANK(D7),ISBLANK(F7)),"",IF(ISBLANK($C$2),"Select Contract Type",IF(ISBLANK(C7),"Enter Number of Sessions",IF($C7&gt;='Data Inputs'!$B$11,((($C7-'Data Inputs'!$B$11)*'Data Inputs'!$C$12)+'Data Inputs'!$C$11),0))))</f>
        <v/>
      </c>
      <c r="L7" s="97" t="str">
        <f>IF(AND(ISBLANK(C7),ISBLANK(D7),ISBLANK(F7)),"",IF(ISBLANK($C$2),"Finish Entering Info",IF(ISBLANK(C7),"Finish Entering Info",SUM(D7,H7,J7,I7,K7))))</f>
        <v/>
      </c>
      <c r="M7" s="26"/>
      <c r="N7" s="73" t="str">
        <f>IF(AND(ISBLANK(C7),ISBLANK(D7),ISBLANK(F7)),"",IF(ISBLANK(C7),"Enter Number of Sessions",IF(AND(ISBLANK(C7),ISBLANK(D7),ISBLANK(F7),ISBLANK(E7)),"",SUM(H7,J7,I7)*0.1409)))</f>
        <v/>
      </c>
      <c r="O7" s="28"/>
    </row>
    <row r="8" spans="2:15" ht="21" customHeight="1" thickBot="1" x14ac:dyDescent="0.25">
      <c r="B8" s="71" t="s">
        <v>27</v>
      </c>
      <c r="C8" s="82"/>
      <c r="D8" s="83"/>
      <c r="E8" s="84"/>
      <c r="F8" s="85"/>
      <c r="G8" s="26"/>
      <c r="H8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8" s="27" t="str">
        <f>IF(AND(ISBLANK(C8),ISBLANK(D8),ISBLANK(F8)),"",IF(ISBLANK($C$2),"Select Contract Type",IF(ISBLANK(C8),"Enter Number of Sessions",IF(ISBLANK(Table145[[#This Row],[Overtime Worked (in mins)]]),0,VLOOKUP(ContractType,ScaleTable,9,FALSE)*IF(OR(ContractType='Data Inputs'!C4,C3='Data Inputs'!C5,C3='Data Inputs'!C6),VLOOKUP(Table145[[#This Row],[Overtime Worked (in mins)]],NationalOT,2,FALSE),VLOOKUP(Table145[[#This Row],[Overtime Worked (in mins)]],LocalOT,2,FALSE))))))</f>
        <v/>
      </c>
      <c r="J8" s="27" t="str">
        <f>IF(AND(ISBLANK(C8),ISBLANK(D8),ISBLANK(F8)),"",IF(ISBLANK($C$2),"Select Contract Type",IF(ISBLANK(C8),"Enter Number of Sessions",IF(AND(ISBLANK(C8),ISBLANK(D8),ISBLANK(F8)),"",IF(Table145[[#This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8" s="29" t="str">
        <f>IF(AND(ISBLANK(C8),ISBLANK(D8),ISBLANK(F8)),"",IF(ISBLANK($C$2),"Select Contract Type",IF(ISBLANK(C8),"Enter Number of Sessions",IF($C8&gt;='Data Inputs'!$B$11,((($C8-'Data Inputs'!$B$11)*'Data Inputs'!$C$12)+'Data Inputs'!$C$11),0))))</f>
        <v/>
      </c>
      <c r="L8" s="98" t="str">
        <f t="shared" ref="L8:L21" si="0">IF(AND(ISBLANK(C8),ISBLANK(D8),ISBLANK(F8)),"",IF(ISBLANK($C$2),"Finish Entering Info",IF(ISBLANK(C8),"Finish Entering Info",SUM(D8,H8,J8,K8,I8))))</f>
        <v/>
      </c>
      <c r="M8" s="26"/>
      <c r="N8" s="73" t="str">
        <f t="shared" ref="N8:N21" si="1">IF(AND(ISBLANK(C8),ISBLANK(D8),ISBLANK(F8)),"",IF(ISBLANK(C8),"Enter Number of Sessions",IF(AND(ISBLANK(C8),ISBLANK(D8),ISBLANK(F8),ISBLANK(E8)),"",SUM(H8,J8,I8)*0.1409)))</f>
        <v/>
      </c>
      <c r="O8" s="28"/>
    </row>
    <row r="9" spans="2:15" ht="21" customHeight="1" thickBot="1" x14ac:dyDescent="0.25">
      <c r="B9" s="71" t="s">
        <v>28</v>
      </c>
      <c r="C9" s="82"/>
      <c r="D9" s="83"/>
      <c r="E9" s="84"/>
      <c r="F9" s="85"/>
      <c r="G9" s="26"/>
      <c r="H9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9" s="27" t="str">
        <f>IF(AND(ISBLANK(C9),ISBLANK(D9),ISBLANK(F9)),"",IF(ISBLANK($C$2),"Select Contract Type",IF(ISBLANK(C9),"Enter Number of Sessions",IF(ISBLANK(Table145[[#This Row],[Overtime Worked (in mins)]]),0,VLOOKUP(ContractType,ScaleTable,9,FALSE)*IF(OR(ContractType='Data Inputs'!C5,C4='Data Inputs'!C6,C4='Data Inputs'!C7),VLOOKUP(Table145[[#This Row],[Overtime Worked (in mins)]],NationalOT,2,FALSE),VLOOKUP(Table145[[#This Row],[Overtime Worked (in mins)]],LocalOT,2,FALSE))))))</f>
        <v/>
      </c>
      <c r="J9" s="27" t="str">
        <f>IF(AND(ISBLANK(C9),ISBLANK(D9),ISBLANK(F9)),"",IF(ISBLANK($C$2),"Select Contract Type",IF(ISBLANK(C9),"Enter Number of Sessions",IF(AND(ISBLANK(C9),ISBLANK(D9),ISBLANK(F9)),"",IF(Table145[[#This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9" s="29" t="str">
        <f>IF(AND(ISBLANK(C9),ISBLANK(D9),ISBLANK(F9)),"",IF(ISBLANK($C$2),"Select Contract Type",IF(ISBLANK(C9),"Enter Number of Sessions",IF($C9&gt;='Data Inputs'!$B$11,((($C9-'Data Inputs'!$B$11)*'Data Inputs'!$C$12)+'Data Inputs'!$C$11),0))))</f>
        <v/>
      </c>
      <c r="L9" s="98" t="str">
        <f t="shared" si="0"/>
        <v/>
      </c>
      <c r="M9" s="26"/>
      <c r="N9" s="73" t="str">
        <f t="shared" si="1"/>
        <v/>
      </c>
      <c r="O9" s="28"/>
    </row>
    <row r="10" spans="2:15" ht="21" customHeight="1" thickBot="1" x14ac:dyDescent="0.25">
      <c r="B10" s="71" t="s">
        <v>29</v>
      </c>
      <c r="C10" s="82"/>
      <c r="D10" s="83"/>
      <c r="E10" s="84"/>
      <c r="F10" s="85"/>
      <c r="G10" s="26"/>
      <c r="H10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0" s="27" t="str">
        <f>IF(AND(ISBLANK(C10),ISBLANK(D10),ISBLANK(F10)),"",IF(ISBLANK($C$2),"Select Contract Type",IF(ISBLANK(C10),"Enter Number of Sessions",IF(ISBLANK(Table145[[#This Row],[Overtime Worked (in mins)]]),0,VLOOKUP(ContractType,ScaleTable,9,FALSE)*IF(OR(ContractType='Data Inputs'!C6,C5='Data Inputs'!C7,C5='Data Inputs'!C8),VLOOKUP(Table145[[#This Row],[Overtime Worked (in mins)]],NationalOT,2,FALSE),VLOOKUP(Table145[[#This Row],[Overtime Worked (in mins)]],LocalOT,2,FALSE))))))</f>
        <v/>
      </c>
      <c r="J10" s="27" t="str">
        <f>IF(AND(ISBLANK(C10),ISBLANK(D10),ISBLANK(F10)),"",IF(ISBLANK($C$2),"Select Contract Type",IF(ISBLANK(C10),"Enter Number of Sessions",IF(AND(ISBLANK(C10),ISBLANK(D10),ISBLANK(F10)),"",IF(Table145[[#This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0" s="29" t="str">
        <f>IF(AND(ISBLANK(C10),ISBLANK(D10),ISBLANK(F10)),"",IF(ISBLANK($C$2),"Select Contract Type",IF(ISBLANK(C10),"Enter Number of Sessions",IF($C10&gt;='Data Inputs'!$B$11,((($C10-'Data Inputs'!$B$11)*'Data Inputs'!$C$12)+'Data Inputs'!$C$11),0))))</f>
        <v/>
      </c>
      <c r="L10" s="98" t="str">
        <f t="shared" si="0"/>
        <v/>
      </c>
      <c r="M10" s="26"/>
      <c r="N10" s="73" t="str">
        <f t="shared" si="1"/>
        <v/>
      </c>
      <c r="O10" s="28"/>
    </row>
    <row r="11" spans="2:15" ht="21" customHeight="1" thickBot="1" x14ac:dyDescent="0.25">
      <c r="B11" s="71" t="s">
        <v>30</v>
      </c>
      <c r="C11" s="82"/>
      <c r="D11" s="83"/>
      <c r="E11" s="84"/>
      <c r="F11" s="85"/>
      <c r="G11" s="26"/>
      <c r="H11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1" s="27" t="str">
        <f>IF(AND(ISBLANK(C11),ISBLANK(D11),ISBLANK(F11)),"",IF(ISBLANK($C$2),"Select Contract Type",IF(ISBLANK(C11),"Enter Number of Sessions",IF(ISBLANK(Table145[[#This Row],[Overtime Worked (in mins)]]),0,VLOOKUP(ContractType,ScaleTable,9,FALSE)*IF(OR(ContractType='Data Inputs'!C7,C6='Data Inputs'!C8,C6='Data Inputs'!C9),VLOOKUP(Table145[[#This Row],[Overtime Worked (in mins)]],NationalOT,2,FALSE),VLOOKUP(Table145[[#This Row],[Overtime Worked (in mins)]],LocalOT,2,FALSE))))))</f>
        <v/>
      </c>
      <c r="J11" s="27" t="str">
        <f>IF(AND(ISBLANK(C11),ISBLANK(D11),ISBLANK(F11)),"",IF(ISBLANK($C$2),"Select Contract Type",IF(ISBLANK(C11),"Enter Number of Sessions",IF(AND(ISBLANK(C11),ISBLANK(D11),ISBLANK(F11)),"",IF(Table145[[#This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1" s="29" t="str">
        <f>IF(AND(ISBLANK(C11),ISBLANK(D11),ISBLANK(F11)),"",IF(ISBLANK($C$2),"Select Contract Type",IF(ISBLANK(C11),"Enter Number of Sessions",IF($C11&gt;='Data Inputs'!$B$11,((($C11-'Data Inputs'!$B$11)*'Data Inputs'!$C$12)+'Data Inputs'!$C$11),0))))</f>
        <v/>
      </c>
      <c r="L11" s="98" t="str">
        <f t="shared" si="0"/>
        <v/>
      </c>
      <c r="M11" s="26"/>
      <c r="N11" s="73" t="str">
        <f t="shared" si="1"/>
        <v/>
      </c>
      <c r="O11" s="28"/>
    </row>
    <row r="12" spans="2:15" ht="21" customHeight="1" thickBot="1" x14ac:dyDescent="0.25">
      <c r="B12" s="71" t="s">
        <v>31</v>
      </c>
      <c r="C12" s="82"/>
      <c r="D12" s="83"/>
      <c r="E12" s="84"/>
      <c r="F12" s="85"/>
      <c r="G12" s="26"/>
      <c r="H12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2" s="27" t="str">
        <f>IF(AND(ISBLANK(C12),ISBLANK(D12),ISBLANK(F12)),"",IF(ISBLANK($C$2),"Select Contract Type",IF(ISBLANK(C12),"Enter Number of Sessions",IF(ISBLANK(Table145[[#This Row],[Overtime Worked (in mins)]]),0,VLOOKUP(ContractType,ScaleTable,9,FALSE)*IF(OR(ContractType='Data Inputs'!C8,C7='Data Inputs'!C9,C7='Data Inputs'!C10),VLOOKUP(Table145[[#This Row],[Overtime Worked (in mins)]],NationalOT,2,FALSE),VLOOKUP(Table145[[#This Row],[Overtime Worked (in mins)]],LocalOT,2,FALSE))))))</f>
        <v/>
      </c>
      <c r="J12" s="27" t="str">
        <f>IF(AND(ISBLANK(C12),ISBLANK(D12),ISBLANK(F12)),"",IF(ISBLANK($C$2),"Select Contract Type",IF(ISBLANK(C12),"Enter Number of Sessions",IF(AND(ISBLANK(C12),ISBLANK(D12),ISBLANK(F12)),"",IF(Table145[[#This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2" s="29" t="str">
        <f>IF(AND(ISBLANK(C12),ISBLANK(D12),ISBLANK(F12)),"",IF(ISBLANK($C$2),"Select Contract Type",IF(ISBLANK(C12),"Enter Number of Sessions",IF($C12&gt;='Data Inputs'!$B$11,((($C12-'Data Inputs'!$B$11)*'Data Inputs'!$C$12)+'Data Inputs'!$C$11),0))))</f>
        <v/>
      </c>
      <c r="L12" s="98" t="str">
        <f t="shared" si="0"/>
        <v/>
      </c>
      <c r="M12" s="26"/>
      <c r="N12" s="73" t="str">
        <f t="shared" si="1"/>
        <v/>
      </c>
      <c r="O12" s="28"/>
    </row>
    <row r="13" spans="2:15" ht="21" customHeight="1" thickBot="1" x14ac:dyDescent="0.25">
      <c r="B13" s="71" t="s">
        <v>32</v>
      </c>
      <c r="C13" s="82"/>
      <c r="D13" s="83"/>
      <c r="E13" s="84"/>
      <c r="F13" s="85"/>
      <c r="G13" s="26"/>
      <c r="H13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3" s="27" t="str">
        <f>IF(AND(ISBLANK(C13),ISBLANK(D13),ISBLANK(F13)),"",IF(ISBLANK($C$2),"Select Contract Type",IF(ISBLANK(C13),"Enter Number of Sessions",IF(ISBLANK(Table145[[#This Row],[Overtime Worked (in mins)]]),0,VLOOKUP(ContractType,ScaleTable,9,FALSE)*IF(OR(ContractType='Data Inputs'!C9,C8='Data Inputs'!C10,C8='Data Inputs'!C11),VLOOKUP(Table145[[#This Row],[Overtime Worked (in mins)]],NationalOT,2,FALSE),VLOOKUP(Table145[[#This Row],[Overtime Worked (in mins)]],LocalOT,2,FALSE))))))</f>
        <v/>
      </c>
      <c r="J13" s="27" t="str">
        <f>IF(AND(ISBLANK(C13),ISBLANK(D13),ISBLANK(F13)),"",IF(ISBLANK($C$2),"Select Contract Type",IF(ISBLANK(C13),"Enter Number of Sessions",IF(AND(ISBLANK(C13),ISBLANK(D13),ISBLANK(F13)),"",IF(Table145[[#This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3" s="29" t="str">
        <f>IF(AND(ISBLANK(C13),ISBLANK(D13),ISBLANK(F13)),"",IF(ISBLANK($C$2),"Select Contract Type",IF(ISBLANK(C13),"Enter Number of Sessions",IF($C13&gt;='Data Inputs'!$B$11,((($C13-'Data Inputs'!$B$11)*'Data Inputs'!$C$12)+'Data Inputs'!$C$11),0))))</f>
        <v/>
      </c>
      <c r="L13" s="98" t="str">
        <f t="shared" si="0"/>
        <v/>
      </c>
      <c r="M13" s="26"/>
      <c r="N13" s="73" t="str">
        <f t="shared" si="1"/>
        <v/>
      </c>
      <c r="O13" s="28"/>
    </row>
    <row r="14" spans="2:15" ht="21" customHeight="1" thickBot="1" x14ac:dyDescent="0.25">
      <c r="B14" s="71" t="s">
        <v>33</v>
      </c>
      <c r="C14" s="82"/>
      <c r="D14" s="83"/>
      <c r="E14" s="84"/>
      <c r="F14" s="85"/>
      <c r="G14" s="26"/>
      <c r="H14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4" s="27" t="str">
        <f>IF(AND(ISBLANK(C14),ISBLANK(D14),ISBLANK(F14)),"",IF(ISBLANK($C$2),"Select Contract Type",IF(ISBLANK(C14),"Enter Number of Sessions",IF(ISBLANK(Table145[[#This Row],[Overtime Worked (in mins)]]),0,VLOOKUP(ContractType,ScaleTable,9,FALSE)*IF(OR(ContractType='Data Inputs'!C10,C9='Data Inputs'!C11,C9='Data Inputs'!C12),VLOOKUP(Table145[[#This Row],[Overtime Worked (in mins)]],NationalOT,2,FALSE),VLOOKUP(Table145[[#This Row],[Overtime Worked (in mins)]],LocalOT,2,FALSE))))))</f>
        <v/>
      </c>
      <c r="J14" s="27" t="str">
        <f>IF(AND(ISBLANK(C14),ISBLANK(D14),ISBLANK(F14)),"",IF(ISBLANK($C$2),"Select Contract Type",IF(ISBLANK(C14),"Enter Number of Sessions",IF(AND(ISBLANK(C14),ISBLANK(D14),ISBLANK(F14)),"",IF(Table145[[#This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4" s="29" t="str">
        <f>IF(AND(ISBLANK(C14),ISBLANK(D14),ISBLANK(F14)),"",IF(ISBLANK($C$2),"Select Contract Type",IF(ISBLANK(C14),"Enter Number of Sessions",IF($C14&gt;='Data Inputs'!$B$11,((($C14-'Data Inputs'!$B$11)*'Data Inputs'!$C$12)+'Data Inputs'!$C$11),0))))</f>
        <v/>
      </c>
      <c r="L14" s="98" t="str">
        <f t="shared" si="0"/>
        <v/>
      </c>
      <c r="M14" s="26"/>
      <c r="N14" s="73" t="str">
        <f t="shared" si="1"/>
        <v/>
      </c>
      <c r="O14" s="28"/>
    </row>
    <row r="15" spans="2:15" ht="21" customHeight="1" thickBot="1" x14ac:dyDescent="0.25">
      <c r="B15" s="71" t="s">
        <v>34</v>
      </c>
      <c r="C15" s="82"/>
      <c r="D15" s="83"/>
      <c r="E15" s="84"/>
      <c r="F15" s="85"/>
      <c r="G15" s="26"/>
      <c r="H15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5" s="27" t="str">
        <f>IF(AND(ISBLANK(C15),ISBLANK(D15),ISBLANK(F15)),"",IF(ISBLANK($C$2),"Select Contract Type",IF(ISBLANK(C15),"Enter Number of Sessions",IF(ISBLANK(Table145[[#This Row],[Overtime Worked (in mins)]]),0,VLOOKUP(ContractType,ScaleTable,9,FALSE)*IF(OR(ContractType='Data Inputs'!C11,C10='Data Inputs'!C12,C10='Data Inputs'!C13),VLOOKUP(Table145[[#This Row],[Overtime Worked (in mins)]],NationalOT,2,FALSE),VLOOKUP(Table145[[#This Row],[Overtime Worked (in mins)]],LocalOT,2,FALSE))))))</f>
        <v/>
      </c>
      <c r="J15" s="27" t="str">
        <f>IF(AND(ISBLANK(C15),ISBLANK(D15),ISBLANK(F15)),"",IF(ISBLANK($C$2),"Select Contract Type",IF(ISBLANK(C15),"Enter Number of Sessions",IF(AND(ISBLANK(C15),ISBLANK(D15),ISBLANK(F15)),"",IF(Table145[[#This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5" s="29" t="str">
        <f>IF(AND(ISBLANK(C15),ISBLANK(D15),ISBLANK(F15)),"",IF(ISBLANK($C$2),"Select Contract Type",IF(ISBLANK(C15),"Enter Number of Sessions",IF($C15&gt;='Data Inputs'!$B$11,((($C15-'Data Inputs'!$B$11)*'Data Inputs'!$C$12)+'Data Inputs'!$C$11),0))))</f>
        <v/>
      </c>
      <c r="L15" s="98" t="str">
        <f t="shared" si="0"/>
        <v/>
      </c>
      <c r="M15" s="26"/>
      <c r="N15" s="73" t="str">
        <f t="shared" si="1"/>
        <v/>
      </c>
      <c r="O15" s="28"/>
    </row>
    <row r="16" spans="2:15" ht="21" customHeight="1" thickBot="1" x14ac:dyDescent="0.25">
      <c r="B16" s="71" t="s">
        <v>37</v>
      </c>
      <c r="C16" s="82"/>
      <c r="D16" s="83"/>
      <c r="E16" s="84"/>
      <c r="F16" s="85"/>
      <c r="G16" s="26"/>
      <c r="H16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6" s="27" t="str">
        <f>IF(AND(ISBLANK(C16),ISBLANK(D16),ISBLANK(F16)),"",IF(ISBLANK($C$2),"Select Contract Type",IF(ISBLANK(C16),"Enter Number of Sessions",IF(ISBLANK(Table145[[#This Row],[Overtime Worked (in mins)]]),0,VLOOKUP(ContractType,ScaleTable,9,FALSE)*IF(OR(ContractType='Data Inputs'!C12,C11='Data Inputs'!C13,C11='Data Inputs'!C14),VLOOKUP(Table145[[#This Row],[Overtime Worked (in mins)]],NationalOT,2,FALSE),VLOOKUP(Table145[[#This Row],[Overtime Worked (in mins)]],LocalOT,2,FALSE))))))</f>
        <v/>
      </c>
      <c r="J16" s="27" t="str">
        <f>IF(AND(ISBLANK(C16),ISBLANK(D16),ISBLANK(F16)),"",IF(ISBLANK($C$2),"Select Contract Type",IF(ISBLANK(C16),"Enter Number of Sessions",IF(AND(ISBLANK(C16),ISBLANK(D16),ISBLANK(F16)),"",IF(Table145[[#This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6" s="29" t="str">
        <f>IF(AND(ISBLANK(C16),ISBLANK(D16),ISBLANK(F16)),"",IF(ISBLANK($C$2),"Select Contract Type",IF(ISBLANK(C16),"Enter Number of Sessions",IF($C16&gt;='Data Inputs'!$B$11,((($C16-'Data Inputs'!$B$11)*'Data Inputs'!$C$12)+'Data Inputs'!$C$11),0))))</f>
        <v/>
      </c>
      <c r="L16" s="98" t="str">
        <f t="shared" si="0"/>
        <v/>
      </c>
      <c r="M16" s="26"/>
      <c r="N16" s="73" t="str">
        <f t="shared" si="1"/>
        <v/>
      </c>
      <c r="O16" s="28"/>
    </row>
    <row r="17" spans="2:15" ht="21" customHeight="1" thickBot="1" x14ac:dyDescent="0.25">
      <c r="B17" s="71" t="s">
        <v>38</v>
      </c>
      <c r="C17" s="82"/>
      <c r="D17" s="83"/>
      <c r="E17" s="84"/>
      <c r="F17" s="85"/>
      <c r="G17" s="26"/>
      <c r="H17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7" s="27" t="str">
        <f>IF(AND(ISBLANK(C17),ISBLANK(D17),ISBLANK(F17)),"",IF(ISBLANK($C$2),"Select Contract Type",IF(ISBLANK(C17),"Enter Number of Sessions",IF(ISBLANK(Table145[[#This Row],[Overtime Worked (in mins)]]),0,VLOOKUP(ContractType,ScaleTable,9,FALSE)*IF(OR(ContractType='Data Inputs'!C13,C12='Data Inputs'!C14,C12='Data Inputs'!C15),VLOOKUP(Table145[[#This Row],[Overtime Worked (in mins)]],NationalOT,2,FALSE),VLOOKUP(Table145[[#This Row],[Overtime Worked (in mins)]],LocalOT,2,FALSE))))))</f>
        <v/>
      </c>
      <c r="J17" s="27" t="str">
        <f>IF(AND(ISBLANK(C17),ISBLANK(D17),ISBLANK(F17)),"",IF(ISBLANK($C$2),"Select Contract Type",IF(ISBLANK(C17),"Enter Number of Sessions",IF(AND(ISBLANK(C17),ISBLANK(D17),ISBLANK(F17)),"",IF(Table145[[#This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7" s="29" t="str">
        <f>IF(AND(ISBLANK(C17),ISBLANK(D17),ISBLANK(F17)),"",IF(ISBLANK($C$2),"Select Contract Type",IF(ISBLANK(C17),"Enter Number of Sessions",IF($C17&gt;='Data Inputs'!$B$11,((($C17-'Data Inputs'!$B$11)*'Data Inputs'!$C$12)+'Data Inputs'!$C$11),0))))</f>
        <v/>
      </c>
      <c r="L17" s="98" t="str">
        <f t="shared" si="0"/>
        <v/>
      </c>
      <c r="M17" s="26"/>
      <c r="N17" s="73" t="str">
        <f t="shared" si="1"/>
        <v/>
      </c>
      <c r="O17" s="28"/>
    </row>
    <row r="18" spans="2:15" ht="21" customHeight="1" thickBot="1" x14ac:dyDescent="0.25">
      <c r="B18" s="71" t="s">
        <v>39</v>
      </c>
      <c r="C18" s="82"/>
      <c r="D18" s="83"/>
      <c r="E18" s="84"/>
      <c r="F18" s="85"/>
      <c r="G18" s="26"/>
      <c r="H18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8" s="27" t="str">
        <f>IF(AND(ISBLANK(C18),ISBLANK(D18),ISBLANK(F18)),"",IF(ISBLANK($C$2),"Select Contract Type",IF(ISBLANK(C18),"Enter Number of Sessions",IF(ISBLANK(Table145[[#This Row],[Overtime Worked (in mins)]]),0,VLOOKUP(ContractType,ScaleTable,9,FALSE)*IF(OR(ContractType='Data Inputs'!C14,C13='Data Inputs'!C15,C13='Data Inputs'!C16),VLOOKUP(Table145[[#This Row],[Overtime Worked (in mins)]],NationalOT,2,FALSE),VLOOKUP(Table145[[#This Row],[Overtime Worked (in mins)]],LocalOT,2,FALSE))))))</f>
        <v/>
      </c>
      <c r="J18" s="27" t="str">
        <f>IF(AND(ISBLANK(C18),ISBLANK(D18),ISBLANK(F18)),"",IF(ISBLANK($C$2),"Select Contract Type",IF(ISBLANK(C18),"Enter Number of Sessions",IF(AND(ISBLANK(C18),ISBLANK(D18),ISBLANK(F18)),"",IF(Table145[[#This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8" s="29" t="str">
        <f>IF(AND(ISBLANK(C18),ISBLANK(D18),ISBLANK(F18)),"",IF(ISBLANK($C$2),"Select Contract Type",IF(ISBLANK(C18),"Enter Number of Sessions",IF($C18&gt;='Data Inputs'!$B$11,((($C18-'Data Inputs'!$B$11)*'Data Inputs'!$C$12)+'Data Inputs'!$C$11),0))))</f>
        <v/>
      </c>
      <c r="L18" s="98" t="str">
        <f t="shared" si="0"/>
        <v/>
      </c>
      <c r="M18" s="26"/>
      <c r="N18" s="73" t="str">
        <f t="shared" si="1"/>
        <v/>
      </c>
      <c r="O18" s="28"/>
    </row>
    <row r="19" spans="2:15" ht="21" customHeight="1" thickBot="1" x14ac:dyDescent="0.25">
      <c r="B19" s="71" t="s">
        <v>40</v>
      </c>
      <c r="C19" s="82"/>
      <c r="D19" s="83"/>
      <c r="E19" s="84"/>
      <c r="F19" s="85"/>
      <c r="G19" s="26"/>
      <c r="H19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19" s="27" t="str">
        <f>IF(AND(ISBLANK(C19),ISBLANK(D19),ISBLANK(F19)),"",IF(ISBLANK($C$2),"Select Contract Type",IF(ISBLANK(C19),"Enter Number of Sessions",IF(ISBLANK(Table145[[#This Row],[Overtime Worked (in mins)]]),0,VLOOKUP(ContractType,ScaleTable,9,FALSE)*IF(OR(ContractType='Data Inputs'!C15,C14='Data Inputs'!C16,C14='Data Inputs'!C17),VLOOKUP(Table145[[#This Row],[Overtime Worked (in mins)]],NationalOT,2,FALSE),VLOOKUP(Table145[[#This Row],[Overtime Worked (in mins)]],LocalOT,2,FALSE))))))</f>
        <v/>
      </c>
      <c r="J19" s="27" t="str">
        <f>IF(AND(ISBLANK(C19),ISBLANK(D19),ISBLANK(F19)),"",IF(ISBLANK($C$2),"Select Contract Type",IF(ISBLANK(C19),"Enter Number of Sessions",IF(AND(ISBLANK(C19),ISBLANK(D19),ISBLANK(F19)),"",IF(Table145[[#This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19" s="29" t="str">
        <f>IF(AND(ISBLANK(C19),ISBLANK(D19),ISBLANK(F19)),"",IF(ISBLANK($C$2),"Select Contract Type",IF(ISBLANK(C19),"Enter Number of Sessions",IF($C19&gt;='Data Inputs'!$B$11,((($C19-'Data Inputs'!$B$11)*'Data Inputs'!$C$12)+'Data Inputs'!$C$11),0))))</f>
        <v/>
      </c>
      <c r="L19" s="98" t="str">
        <f t="shared" si="0"/>
        <v/>
      </c>
      <c r="M19" s="26"/>
      <c r="N19" s="73" t="str">
        <f t="shared" si="1"/>
        <v/>
      </c>
      <c r="O19" s="28"/>
    </row>
    <row r="20" spans="2:15" ht="21" customHeight="1" thickBot="1" x14ac:dyDescent="0.25">
      <c r="B20" s="71" t="s">
        <v>41</v>
      </c>
      <c r="C20" s="82"/>
      <c r="D20" s="83"/>
      <c r="E20" s="84"/>
      <c r="F20" s="85"/>
      <c r="G20" s="26"/>
      <c r="H20" s="29" t="str">
        <f>IF(AND(ISBLANK(C20),ISBLANK(D20),ISBLANK(F20)),"",IF(ISBLANK($C$2),"Select Contract Type",IF(ISBLANK(C20),"Enter Number of Sessions",IF(F20=0,VLOOKUP($C$2,'Data Inputs'!$C$3:$J$8,4,FALSE),IF(F20=1,SUM(C20*VLOOKUP($C$2,'Data Inputs'!$C$3:$J$8,4,FALSE)*0.2,C20*VLOOKUP($C$2,'Data Inputs'!$C$3:$J$8,4,FALSE)),IF(F20&gt;1,SUM((C20*VLOOKUP($C$2,'Data Inputs'!$C$3:$J$8,4,FALSE)*0.15)*(F20-1),(C20*VLOOKUP($C$2,'Data Inputs'!$C$3:$J$8,4,FALSE)*0.2),(C20*VLOOKUP($C$2,'Data Inputs'!$C$3:$J$8,4,FALSE)))))))))</f>
        <v/>
      </c>
      <c r="I20" s="27" t="str">
        <f>IF(ISBLANK(E20),"",VLOOKUP($C$2,'Data Inputs'!$C$3:$M$8,10,FALSE)*IF(OR($C$2='Data Inputs'!$C$3,$C$2='Data Inputs'!$C$4,$C$2='Data Inputs'!$C$5),VLOOKUP(E20,'Data Inputs'!$H$12:$I$15,2,FALSE),VLOOKUP(E20,'Data Inputs'!$H$19:$I$22,2,FALSE)))</f>
        <v/>
      </c>
      <c r="J20" s="27"/>
      <c r="K20" s="29" t="str">
        <f>IF(AND(ISBLANK(C20),ISBLANK(D20),ISBLANK(F20)),"",IF(ISBLANK($C$2),"Select Contract Type",IF(ISBLANK(C20),"Enter Number of Sessions",IF(C$7&gt;='Data Inputs'!$B$11,((($C20-'Data Inputs'!$B$11)*'Data Inputs'!$C$12)+'Data Inputs'!$C$11),0))))</f>
        <v/>
      </c>
      <c r="L20" s="98" t="str">
        <f t="shared" ref="L20" si="2">IF(AND(ISBLANK(C20),ISBLANK(D20),ISBLANK(F20)),"",IF(ISBLANK($C$2),"Finish Entering Info",IF(ISBLANK(C20),"Finish Entering Info",SUM(D20,H20,K20,I20))))</f>
        <v/>
      </c>
      <c r="M20" s="26"/>
      <c r="N20" s="73" t="str">
        <f t="shared" si="1"/>
        <v/>
      </c>
      <c r="O20" s="28"/>
    </row>
    <row r="21" spans="2:15" ht="21" customHeight="1" x14ac:dyDescent="0.2">
      <c r="B21" s="71" t="s">
        <v>42</v>
      </c>
      <c r="C21" s="86"/>
      <c r="D21" s="87"/>
      <c r="E21" s="88"/>
      <c r="F21" s="89"/>
      <c r="G21" s="26"/>
      <c r="H21" s="29" t="str">
        <f>IF(AND(ISBLANK(Table145[[#This Row],['# of Sessions]]),ISBLANK(Table145[[#This Row],[Cartage]]),ISBLANK(Table145[[#This Row],[Doubles]]),ISBLANK(Table145[[#This Row],[Overtime Worked (in mins)]])),"",IF(ISBLANK(ContractType),"Select Contract Type",IF(ISBLANK(Table145[[#This Row],['# of Sessions]]),"Enter Number of Sessions",Table145[[#This Row],['# of Sessions]]*VLOOKUP(ContractType,ScaleTable,4,FALSE))))</f>
        <v/>
      </c>
      <c r="I21" s="75" t="str">
        <f>IF(AND(ISBLANK(C21),ISBLANK(D21),ISBLANK(F21)),"",IF(ISBLANK($C$2),"Select Contract Type",IF(ISBLANK(C21),"Enter Number of Sessions",IF(ISBLANK(Table145[[#This Row],[Overtime Worked (in mins)]]),0,VLOOKUP(ContractType,ScaleTable,9,FALSE)*IF(OR(ContractType='Data Inputs'!C17,C16='Data Inputs'!C18,C16='Data Inputs'!C19),VLOOKUP(Table145[[#This Row],[Overtime Worked (in mins)]],NationalOT,2,FALSE),VLOOKUP(Table145[[#This Row],[Overtime Worked (in mins)]],LocalOT,2,FALSE))))))</f>
        <v/>
      </c>
      <c r="J21" s="75" t="str">
        <f>IF(AND(ISBLANK(C21),ISBLANK(D21),ISBLANK(F21)),"",IF(ISBLANK($C$2),"Select Contract Type",IF(ISBLANK(C21),"Enter Number of Sessions",IF(AND(ISBLANK(C21),ISBLANK(D21),ISBLANK(F21)),"",IF(Table145[[#This Row],[Doubles]]&gt;1,(SUM(Table145[[#This Row],[Scale Wages]],Table145[[#This Row],[Overtime Wages]])*(Table145[[#This Row],[Doubles]]-1)*0.15+SUM(Table145[[#This Row],[Scale Wages]],Table145[[#This Row],[Overtime Wages]])*(Table145[[#This Row],[Doubles]]-(Table145[[#This Row],[Doubles]]-1))*0.2),IF(Table145[[#This Row],[Doubles]]=1,(SUM(Table145[[#This Row],[Scale Wages]],Table145[[#This Row],[Overtime Wages]])*Table145[[#This Row],[Doubles]]*0.2),IF(Table145[[#This Row],[Doubles]]=0,0,"")))))))</f>
        <v/>
      </c>
      <c r="K21" s="29" t="str">
        <f>IF(AND(ISBLANK(C21),ISBLANK(D21),ISBLANK(F21)),"",IF(ISBLANK($C$2),"Select Contract Type",IF(ISBLANK(C21),"Enter Number of Sessions",IF($C21&gt;='Data Inputs'!$B$11,((($C21-'Data Inputs'!$B$11)*'Data Inputs'!$C$12)+'Data Inputs'!$C$11),0))))</f>
        <v/>
      </c>
      <c r="L21" s="99" t="str">
        <f t="shared" si="0"/>
        <v/>
      </c>
      <c r="M21" s="26"/>
      <c r="N21" s="73" t="str">
        <f t="shared" si="1"/>
        <v/>
      </c>
      <c r="O21" s="28"/>
    </row>
    <row r="26" spans="2:15" x14ac:dyDescent="0.2">
      <c r="C26" s="69"/>
      <c r="D26" s="69"/>
      <c r="E26" s="69"/>
      <c r="F26" s="69"/>
      <c r="G26" s="69"/>
      <c r="I26" s="69"/>
      <c r="J26" s="69"/>
      <c r="K26" s="69"/>
      <c r="L26" s="69"/>
      <c r="M26" s="69"/>
      <c r="N26" s="69"/>
      <c r="O26" s="69"/>
    </row>
    <row r="27" spans="2:15" x14ac:dyDescent="0.2">
      <c r="C27" s="69"/>
      <c r="D27" s="69"/>
      <c r="E27" s="69"/>
      <c r="F27" s="69"/>
      <c r="G27" s="69"/>
      <c r="I27" s="69"/>
      <c r="J27" s="69"/>
      <c r="K27" s="69"/>
      <c r="L27" s="69"/>
      <c r="M27" s="69"/>
      <c r="N27" s="69"/>
      <c r="O27" s="69"/>
    </row>
    <row r="28" spans="2:15" x14ac:dyDescent="0.2">
      <c r="C28" s="69"/>
      <c r="D28" s="69"/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29" spans="2:15" x14ac:dyDescent="0.2">
      <c r="C29" s="69"/>
      <c r="D29" s="69"/>
      <c r="E29" s="69"/>
      <c r="F29" s="69"/>
      <c r="G29" s="69"/>
      <c r="I29" s="69"/>
      <c r="J29" s="69"/>
      <c r="K29" s="69"/>
      <c r="L29" s="69"/>
      <c r="M29" s="69"/>
      <c r="N29" s="69"/>
      <c r="O29" s="69"/>
    </row>
    <row r="30" spans="2:15" x14ac:dyDescent="0.2">
      <c r="O30" s="69"/>
    </row>
    <row r="32" spans="2:15" x14ac:dyDescent="0.2">
      <c r="C32" s="69"/>
      <c r="D32" s="69"/>
      <c r="E32" s="69"/>
      <c r="F32" s="69"/>
      <c r="G32" s="69"/>
      <c r="I32" s="69"/>
      <c r="J32" s="69"/>
      <c r="K32" s="69"/>
      <c r="L32" s="69"/>
      <c r="M32" s="69"/>
      <c r="N32" s="69"/>
      <c r="O32" s="69"/>
    </row>
    <row r="33" spans="3:15" x14ac:dyDescent="0.2">
      <c r="C33" s="69"/>
      <c r="D33" s="69"/>
      <c r="E33" s="69"/>
      <c r="F33" s="69"/>
      <c r="G33" s="69"/>
      <c r="I33" s="69"/>
      <c r="J33" s="69"/>
      <c r="K33" s="69"/>
      <c r="L33" s="69"/>
      <c r="M33" s="69"/>
      <c r="N33" s="69"/>
      <c r="O33" s="69"/>
    </row>
    <row r="34" spans="3:15" x14ac:dyDescent="0.2">
      <c r="C34" s="69"/>
      <c r="D34" s="69"/>
      <c r="E34" s="69"/>
      <c r="F34" s="69"/>
      <c r="G34" s="69"/>
      <c r="I34" s="69"/>
      <c r="J34" s="69"/>
      <c r="K34" s="69"/>
      <c r="L34" s="69"/>
      <c r="M34" s="69"/>
      <c r="N34" s="69"/>
      <c r="O34" s="69"/>
    </row>
    <row r="35" spans="3:15" x14ac:dyDescent="0.2">
      <c r="C35" s="69"/>
      <c r="D35" s="69"/>
      <c r="E35" s="69"/>
      <c r="F35" s="69"/>
      <c r="G35" s="69"/>
      <c r="I35" s="69"/>
      <c r="J35" s="69"/>
      <c r="K35" s="69"/>
      <c r="L35" s="69"/>
      <c r="M35" s="69"/>
      <c r="N35" s="69"/>
      <c r="O35" s="69"/>
    </row>
    <row r="36" spans="3:15" x14ac:dyDescent="0.2">
      <c r="O36" s="69"/>
    </row>
    <row r="38" spans="3:15" x14ac:dyDescent="0.2">
      <c r="C38" s="69"/>
      <c r="D38" s="69"/>
      <c r="E38" s="69"/>
      <c r="F38" s="69"/>
      <c r="G38" s="69"/>
      <c r="I38" s="69"/>
      <c r="J38" s="69"/>
      <c r="K38" s="69"/>
      <c r="L38" s="69"/>
      <c r="M38" s="69"/>
      <c r="N38" s="69"/>
      <c r="O38" s="69"/>
    </row>
    <row r="39" spans="3:15" x14ac:dyDescent="0.2">
      <c r="C39" s="69"/>
      <c r="D39" s="69"/>
      <c r="E39" s="69"/>
      <c r="F39" s="69"/>
      <c r="G39" s="69"/>
      <c r="I39" s="69"/>
      <c r="J39" s="69"/>
      <c r="K39" s="69"/>
      <c r="L39" s="69"/>
      <c r="M39" s="69"/>
      <c r="N39" s="69"/>
      <c r="O39" s="69"/>
    </row>
    <row r="40" spans="3:15" x14ac:dyDescent="0.2">
      <c r="C40" s="69"/>
      <c r="D40" s="69"/>
      <c r="E40" s="69"/>
      <c r="F40" s="69"/>
      <c r="G40" s="69"/>
      <c r="I40" s="69"/>
      <c r="J40" s="69"/>
      <c r="K40" s="69"/>
      <c r="L40" s="69"/>
      <c r="M40" s="69"/>
      <c r="N40" s="69"/>
      <c r="O40" s="69"/>
    </row>
    <row r="41" spans="3:15" x14ac:dyDescent="0.2">
      <c r="C41" s="69"/>
      <c r="D41" s="69"/>
      <c r="E41" s="69"/>
      <c r="F41" s="69"/>
      <c r="G41" s="69"/>
      <c r="I41" s="69"/>
      <c r="J41" s="69"/>
      <c r="K41" s="69"/>
      <c r="L41" s="69"/>
      <c r="M41" s="69"/>
      <c r="N41" s="69"/>
      <c r="O41" s="69"/>
    </row>
    <row r="42" spans="3:15" x14ac:dyDescent="0.2">
      <c r="O42" s="69"/>
    </row>
    <row r="44" spans="3:15" x14ac:dyDescent="0.2">
      <c r="C44" s="69"/>
      <c r="D44" s="69"/>
      <c r="E44" s="69"/>
      <c r="F44" s="69"/>
      <c r="G44" s="69"/>
      <c r="I44" s="69"/>
      <c r="J44" s="69"/>
      <c r="K44" s="69"/>
      <c r="L44" s="69"/>
      <c r="M44" s="69"/>
      <c r="N44" s="69"/>
      <c r="O44" s="69"/>
    </row>
    <row r="45" spans="3:15" x14ac:dyDescent="0.2">
      <c r="C45" s="69"/>
      <c r="D45" s="69"/>
      <c r="E45" s="69"/>
      <c r="F45" s="69"/>
      <c r="G45" s="69"/>
      <c r="I45" s="69"/>
      <c r="J45" s="69"/>
      <c r="K45" s="69"/>
      <c r="L45" s="69"/>
      <c r="M45" s="69"/>
      <c r="N45" s="69"/>
      <c r="O45" s="69"/>
    </row>
    <row r="46" spans="3:15" x14ac:dyDescent="0.2">
      <c r="C46" s="69"/>
      <c r="D46" s="69"/>
      <c r="E46" s="69"/>
      <c r="F46" s="69"/>
      <c r="G46" s="69"/>
      <c r="I46" s="69"/>
      <c r="J46" s="69"/>
      <c r="K46" s="69"/>
      <c r="L46" s="69"/>
      <c r="M46" s="69"/>
      <c r="N46" s="69"/>
      <c r="O46" s="69"/>
    </row>
    <row r="47" spans="3:15" x14ac:dyDescent="0.2">
      <c r="C47" s="69"/>
      <c r="D47" s="69"/>
      <c r="E47" s="69"/>
      <c r="F47" s="69"/>
      <c r="G47" s="69"/>
      <c r="I47" s="69"/>
      <c r="J47" s="69"/>
      <c r="K47" s="69"/>
      <c r="L47" s="69"/>
      <c r="M47" s="69"/>
      <c r="N47" s="69"/>
      <c r="O47" s="69"/>
    </row>
    <row r="48" spans="3:15" x14ac:dyDescent="0.2">
      <c r="O48" s="69"/>
    </row>
  </sheetData>
  <sheetProtection algorithmName="SHA-512" hashValue="gUUnIx2WXHQP+Md87rFb6fWzCrfnoMHXSX+olA5EVfCtW/ig4ha1rhogKgn34TzGcBQlOjL66FOFL4hnHpsajg==" saltValue="afASiFh9ztEBzClgt03kRQ==" spinCount="100000" sheet="1" objects="1" scenarios="1"/>
  <protectedRanges>
    <protectedRange sqref="C7:F21" name="Inputs"/>
  </protectedRanges>
  <mergeCells count="2">
    <mergeCell ref="H2:J2"/>
    <mergeCell ref="B4:N4"/>
  </mergeCells>
  <conditionalFormatting sqref="L7:N7 M9:N21 L8:L21 G9:G21 H7:K21 N8:N21">
    <cfRule type="containsText" dxfId="72" priority="9" operator="containsText" text="Finish Entering Info">
      <formula>NOT(ISERROR(SEARCH("Finish Entering Info",G7)))</formula>
    </cfRule>
  </conditionalFormatting>
  <conditionalFormatting sqref="H7:L21 N7:N21">
    <cfRule type="cellIs" dxfId="71" priority="8" operator="equal">
      <formula>"Enable Checkbox to Calculate"</formula>
    </cfRule>
  </conditionalFormatting>
  <conditionalFormatting sqref="M8:N8">
    <cfRule type="containsText" dxfId="70" priority="7" operator="containsText" text="Finish Entering Info">
      <formula>NOT(ISERROR(SEARCH("Finish Entering Info",M8)))</formula>
    </cfRule>
  </conditionalFormatting>
  <conditionalFormatting sqref="L2">
    <cfRule type="cellIs" dxfId="69" priority="6" operator="equal">
      <formula>"Finish Entering Info"</formula>
    </cfRule>
  </conditionalFormatting>
  <conditionalFormatting sqref="C7:F21">
    <cfRule type="expression" dxfId="68" priority="5">
      <formula>AND(ISBLANK($C$7),ISBLANK($C$8))</formula>
    </cfRule>
  </conditionalFormatting>
  <conditionalFormatting sqref="G7">
    <cfRule type="containsText" dxfId="67" priority="4" operator="containsText" text="Finish Entering Info">
      <formula>NOT(ISERROR(SEARCH("Finish Entering Info",G7)))</formula>
    </cfRule>
  </conditionalFormatting>
  <conditionalFormatting sqref="G8">
    <cfRule type="containsText" dxfId="66" priority="3" operator="containsText" text="Finish Entering Info">
      <formula>NOT(ISERROR(SEARCH("Finish Entering Info",G8)))</formula>
    </cfRule>
  </conditionalFormatting>
  <conditionalFormatting sqref="C2">
    <cfRule type="cellIs" dxfId="65" priority="1" operator="equal">
      <formula>"Select on 'Day 1'"</formula>
    </cfRule>
    <cfRule type="containsBlanks" dxfId="64" priority="2">
      <formula>LEN(TRIM(C2))=0</formula>
    </cfRule>
  </conditionalFormatting>
  <dataValidations count="2">
    <dataValidation type="textLength" allowBlank="1" showInputMessage="1" showErrorMessage="1" promptTitle="Musician(s)" prompt="Optional: Enter musicians name, SSN, or other ID number (if desired)." sqref="B7">
      <formula1>1</formula1>
      <formula2>30</formula2>
    </dataValidation>
    <dataValidation type="textLength" allowBlank="1" showInputMessage="1" showErrorMessage="1" promptTitle="Musician(s)" prompt="Enter musicians name, SSN, or other ID (if desired)." sqref="B8:B21">
      <formula1>1</formula1>
      <formula2>30</formula2>
    </dataValidation>
  </dataValidations>
  <pageMargins left="0.7" right="0.7" top="0.75" bottom="0.75" header="0.3" footer="0.3"/>
  <pageSetup scale="46" orientation="landscape" r:id="rId1"/>
  <ignoredErrors>
    <ignoredError sqref="H6:N6 H8:M21 H7:M7 N8 N9:N21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Inputs'!$C$15:$C$17</xm:f>
          </x14:formula1>
          <xm:sqref>D7:D21</xm:sqref>
        </x14:dataValidation>
        <x14:dataValidation type="list" allowBlank="1" showInputMessage="1" showErrorMessage="1">
          <x14:formula1>
            <xm:f>'Data Inputs'!$E$11:$E$18</xm:f>
          </x14:formula1>
          <xm:sqref>F7:G21</xm:sqref>
        </x14:dataValidation>
        <x14:dataValidation type="list" allowBlank="1" showInputMessage="1" showErrorMessage="1">
          <x14:formula1>
            <xm:f>'Data Inputs'!$E$11:$E$22</xm:f>
          </x14:formula1>
          <xm:sqref>C7:C21</xm:sqref>
        </x14:dataValidation>
        <x14:dataValidation type="list" allowBlank="1" showInputMessage="1" showErrorMessage="1">
          <x14:formula1>
            <xm:f>'Data Inputs'!$H$12:$H$15</xm:f>
          </x14:formula1>
          <xm:sqref>E7:E21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O48"/>
  <sheetViews>
    <sheetView showGridLines="0" zoomScale="59" zoomScaleNormal="59" zoomScalePageLayoutView="70" workbookViewId="0">
      <pane ySplit="6" topLeftCell="A7" activePane="bottomLeft" state="frozen"/>
      <selection activeCell="H27" sqref="H27"/>
      <selection pane="bottomLeft" activeCell="H27" sqref="H27"/>
    </sheetView>
  </sheetViews>
  <sheetFormatPr defaultRowHeight="12.75" x14ac:dyDescent="0.2"/>
  <cols>
    <col min="1" max="1" width="2" style="25" bestFit="1" customWidth="1"/>
    <col min="2" max="2" width="22.28515625" style="25" bestFit="1" customWidth="1"/>
    <col min="3" max="3" width="25.42578125" style="25" bestFit="1" customWidth="1"/>
    <col min="4" max="4" width="12" style="25" bestFit="1" customWidth="1"/>
    <col min="5" max="5" width="24.5703125" style="25" customWidth="1"/>
    <col min="6" max="6" width="40.7109375" style="25" customWidth="1"/>
    <col min="7" max="7" width="0.7109375" style="25" customWidth="1"/>
    <col min="8" max="8" width="25.42578125" bestFit="1" customWidth="1"/>
    <col min="9" max="10" width="25.42578125" style="25" bestFit="1" customWidth="1"/>
    <col min="11" max="11" width="29.140625" style="25" bestFit="1" customWidth="1"/>
    <col min="12" max="12" width="25.7109375" style="25" bestFit="1" customWidth="1"/>
    <col min="13" max="13" width="0.7109375" style="25" customWidth="1"/>
    <col min="14" max="14" width="35.85546875" style="25" bestFit="1" customWidth="1"/>
    <col min="15" max="15" width="29.28515625" style="25" bestFit="1" customWidth="1"/>
    <col min="16" max="16" width="12.140625" style="25" bestFit="1" customWidth="1"/>
    <col min="17" max="17" width="36.140625" style="25" bestFit="1" customWidth="1"/>
    <col min="18" max="16384" width="9.140625" style="25"/>
  </cols>
  <sheetData>
    <row r="1" spans="2:15" ht="6" customHeight="1" thickBot="1" x14ac:dyDescent="0.25">
      <c r="H1" s="25"/>
    </row>
    <row r="2" spans="2:15" ht="56.25" customHeight="1" thickBot="1" x14ac:dyDescent="0.25">
      <c r="B2" s="96" t="s">
        <v>21</v>
      </c>
      <c r="C2" s="95" t="str">
        <f>IF(ISBLANK('Day 1'!$C$2),"Select on 'Day 1'",'Day 1'!$C$2)</f>
        <v>Select on 'Day 1'</v>
      </c>
      <c r="E2" s="91" t="s">
        <v>58</v>
      </c>
      <c r="F2" s="90" t="s">
        <v>63</v>
      </c>
      <c r="H2" s="152" t="s">
        <v>62</v>
      </c>
      <c r="I2" s="152"/>
      <c r="J2" s="153"/>
      <c r="K2" s="94" t="s">
        <v>53</v>
      </c>
      <c r="L2" s="93">
        <f>IF($L$7="Finish Entering Info",$L$7,SUM(L6,N6))</f>
        <v>0</v>
      </c>
      <c r="N2" s="92" t="s">
        <v>64</v>
      </c>
    </row>
    <row r="3" spans="2:15" ht="6" customHeight="1" thickBot="1" x14ac:dyDescent="0.25">
      <c r="H3" s="25"/>
    </row>
    <row r="4" spans="2:15" ht="69" customHeight="1" thickTop="1" thickBot="1" x14ac:dyDescent="0.25">
      <c r="B4" s="163" t="s">
        <v>75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2:15" ht="45.75" customHeight="1" thickBot="1" x14ac:dyDescent="0.25">
      <c r="B5" s="102" t="s">
        <v>35</v>
      </c>
      <c r="C5" s="103" t="s">
        <v>24</v>
      </c>
      <c r="D5" s="103" t="s">
        <v>7</v>
      </c>
      <c r="E5" s="103" t="s">
        <v>52</v>
      </c>
      <c r="F5" s="103" t="s">
        <v>20</v>
      </c>
      <c r="G5" s="104" t="s">
        <v>55</v>
      </c>
      <c r="H5" s="103" t="s">
        <v>54</v>
      </c>
      <c r="I5" s="103" t="s">
        <v>61</v>
      </c>
      <c r="J5" s="103" t="s">
        <v>60</v>
      </c>
      <c r="K5" s="103" t="s">
        <v>59</v>
      </c>
      <c r="L5" s="103" t="s">
        <v>19</v>
      </c>
      <c r="M5" s="104" t="s">
        <v>65</v>
      </c>
      <c r="N5" s="105" t="s">
        <v>36</v>
      </c>
    </row>
    <row r="6" spans="2:15" s="31" customFormat="1" ht="21" customHeight="1" thickTop="1" thickBot="1" x14ac:dyDescent="0.25">
      <c r="B6" s="70" t="s">
        <v>25</v>
      </c>
      <c r="C6" s="32">
        <f>SUM(C7:C21)</f>
        <v>0</v>
      </c>
      <c r="D6" s="33">
        <f>SUM(D7:D21)</f>
        <v>0</v>
      </c>
      <c r="E6" s="66">
        <f>SUM(E7:E21)</f>
        <v>0</v>
      </c>
      <c r="F6" s="32">
        <f>SUM(F7:F21)</f>
        <v>0</v>
      </c>
      <c r="G6" s="34"/>
      <c r="H6" s="33">
        <f>SUM(H7:H21)</f>
        <v>0</v>
      </c>
      <c r="I6" s="33">
        <f>SUM(I7:I21)</f>
        <v>0</v>
      </c>
      <c r="J6" s="33">
        <f>SUM(J7:J21)</f>
        <v>0</v>
      </c>
      <c r="K6" s="33">
        <f>SUM(K7:K21)</f>
        <v>0</v>
      </c>
      <c r="L6" s="33">
        <f>SUM(L7:L21)</f>
        <v>0</v>
      </c>
      <c r="M6" s="34"/>
      <c r="N6" s="72">
        <f>SUM(N7:N21)</f>
        <v>0</v>
      </c>
    </row>
    <row r="7" spans="2:15" ht="21" customHeight="1" thickTop="1" thickBot="1" x14ac:dyDescent="0.25">
      <c r="B7" s="71" t="s">
        <v>26</v>
      </c>
      <c r="C7" s="78"/>
      <c r="D7" s="79"/>
      <c r="E7" s="80"/>
      <c r="F7" s="81"/>
      <c r="G7" s="26"/>
      <c r="H7" s="30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Sessions]]*VLOOKUP(ContractType,ScaleTable,3,FALSE))))</f>
        <v/>
      </c>
      <c r="I7" s="58" t="str">
        <f>IF(AND(ISBLANK(C7),ISBLANK(D7),ISBLANK(F7)),"",IF(ISBLANK($C$2),"Select Contract Type",IF(ISBLANK(C7),"Enter Number of Sessions",IF(ISBLANK(Table1456[[#This Row],[Overtime Worked (in mins)]]),0,VLOOKUP(ContractType,ScaleTable,9,FALSE)*IF(OR(ContractType='Data Inputs'!C3,C2='Data Inputs'!C4,C2='Data Inputs'!C5),VLOOKUP(Table1456[[#This Row],[Overtime Worked (in mins)]],NationalOT,2,FALSE),VLOOKUP(Table1456[[#This Row],[Overtime Worked (in mins)]],LocalOT,2,FALSE))))))</f>
        <v/>
      </c>
      <c r="J7" s="67" t="str">
        <f>IF(AND(ISBLANK(C7),ISBLANK(D7),ISBLANK(F7)),"",IF(ISBLANK($C$2),"Select Contract Type",IF(ISBLANK(C7),"Enter Number of Sessions",IF(Table1456[[#This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Row],[Doubles]]-1))*0.2)*0.5,IF(Table1456[[#This Row],[Doubles]]=1,(SUM(Table1456[[#This Row],[Scale Wages]],Table1456[[#This Row],[Overtime Wages]])*Table1456[[#This Row],[Doubles]]*0.2)*0.5,IF(Table1456[[#This Row],[Doubles]]=0,0,""))))))</f>
        <v/>
      </c>
      <c r="K7" s="29" t="str">
        <f>IF(AND(ISBLANK(C7),ISBLANK(D7),ISBLANK(F7)),"",IF(ISBLANK($C$2),"Select Contract Type",IF(ISBLANK(C7),"Enter Number of Sessions",IF($C7&gt;='Data Inputs'!$B$11,((($C7-'Data Inputs'!$B$11)*'Data Inputs'!$C$12)+'Data Inputs'!$C$11),0))))</f>
        <v/>
      </c>
      <c r="L7" s="97" t="str">
        <f>IF(AND(ISBLANK(C7),ISBLANK(D7),ISBLANK(F7)),"",IF(ISBLANK($C$2),"Finish Entering Info",IF(ISBLANK(C7),"Finish Entering Info",SUM(D7,H7,J7,I7,K7))))</f>
        <v/>
      </c>
      <c r="M7" s="26"/>
      <c r="N7" s="73" t="str">
        <f>IF(AND(ISBLANK(C7),ISBLANK(D7),ISBLANK(F7)),"",IF(ISBLANK(C7),"Enter Number of Sessions",IF(AND(ISBLANK(C7),ISBLANK(D7),ISBLANK(F7),ISBLANK(E7)),"",SUM(H7,J7,I7)*0.1409)))</f>
        <v/>
      </c>
      <c r="O7" s="28"/>
    </row>
    <row r="8" spans="2:15" ht="21" customHeight="1" thickBot="1" x14ac:dyDescent="0.25">
      <c r="B8" s="71" t="s">
        <v>27</v>
      </c>
      <c r="C8" s="82"/>
      <c r="D8" s="83"/>
      <c r="E8" s="84"/>
      <c r="F8" s="85"/>
      <c r="G8" s="26"/>
      <c r="H8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8" s="27" t="str">
        <f>IF(AND(ISBLANK(C8),ISBLANK(D8),ISBLANK(F8)),"",IF(ISBLANK($C$2),"Select Contract Type",IF(ISBLANK(C8),"Enter Number of Sessions",IF(ISBLANK(Table1456[[#This Row],[Overtime Worked (in mins)]]),0,VLOOKUP(ContractType,ScaleTable,9,FALSE)*IF(OR(ContractType='Data Inputs'!C4,C3='Data Inputs'!C5,C3='Data Inputs'!C6),VLOOKUP(Table1456[[#This Row],[Overtime Worked (in mins)]],NationalOT,2,FALSE),VLOOKUP(Table1456[[#This Row],[Overtime Worked (in mins)]],LocalOT,2,FALSE))))))</f>
        <v/>
      </c>
      <c r="J8" s="27" t="str">
        <f>IF(AND(ISBLANK(C8),ISBLANK(D8),ISBLANK(F8)),"",IF(ISBLANK($C$2),"Select Contract Type",IF(ISBLANK(C8),"Enter Number of Sessions",IF(AND(ISBLANK(C8),ISBLANK(D8),ISBLANK(F8)),"",IF(Table1456[[#This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8" s="29" t="str">
        <f>IF(AND(ISBLANK(C8),ISBLANK(D8),ISBLANK(F8)),"",IF(ISBLANK($C$2),"Select Contract Type",IF(ISBLANK(C8),"Enter Number of Sessions",IF($C8&gt;='Data Inputs'!$B$11,((($C8-'Data Inputs'!$B$11)*'Data Inputs'!$C$12)+'Data Inputs'!$C$11),0))))</f>
        <v/>
      </c>
      <c r="L8" s="98" t="str">
        <f t="shared" ref="L8:L21" si="0">IF(AND(ISBLANK(C8),ISBLANK(D8),ISBLANK(F8)),"",IF(ISBLANK($C$2),"Finish Entering Info",IF(ISBLANK(C8),"Finish Entering Info",SUM(D8,H8,J8,K8,I8))))</f>
        <v/>
      </c>
      <c r="M8" s="26"/>
      <c r="N8" s="73" t="str">
        <f t="shared" ref="N8:N21" si="1">IF(AND(ISBLANK(C8),ISBLANK(D8),ISBLANK(F8)),"",IF(ISBLANK(C8),"Enter Number of Sessions",IF(AND(ISBLANK(C8),ISBLANK(D8),ISBLANK(F8),ISBLANK(E8)),"",SUM(H8,J8,I8)*0.1409)))</f>
        <v/>
      </c>
      <c r="O8" s="28"/>
    </row>
    <row r="9" spans="2:15" ht="21" customHeight="1" thickBot="1" x14ac:dyDescent="0.25">
      <c r="B9" s="71" t="s">
        <v>28</v>
      </c>
      <c r="C9" s="82"/>
      <c r="D9" s="83"/>
      <c r="E9" s="84"/>
      <c r="F9" s="85"/>
      <c r="G9" s="26"/>
      <c r="H9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9" s="27" t="str">
        <f>IF(AND(ISBLANK(C9),ISBLANK(D9),ISBLANK(F9)),"",IF(ISBLANK($C$2),"Select Contract Type",IF(ISBLANK(C9),"Enter Number of Sessions",IF(ISBLANK(Table1456[[#This Row],[Overtime Worked (in mins)]]),0,VLOOKUP(ContractType,ScaleTable,9,FALSE)*IF(OR(ContractType='Data Inputs'!C5,C4='Data Inputs'!C6,C4='Data Inputs'!C7),VLOOKUP(Table1456[[#This Row],[Overtime Worked (in mins)]],NationalOT,2,FALSE),VLOOKUP(Table1456[[#This Row],[Overtime Worked (in mins)]],LocalOT,2,FALSE))))))</f>
        <v/>
      </c>
      <c r="J9" s="27" t="str">
        <f>IF(AND(ISBLANK(C9),ISBLANK(D9),ISBLANK(F9)),"",IF(ISBLANK($C$2),"Select Contract Type",IF(ISBLANK(C9),"Enter Number of Sessions",IF(AND(ISBLANK(C9),ISBLANK(D9),ISBLANK(F9)),"",IF(Table1456[[#This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9" s="29" t="str">
        <f>IF(AND(ISBLANK(C9),ISBLANK(D9),ISBLANK(F9)),"",IF(ISBLANK($C$2),"Select Contract Type",IF(ISBLANK(C9),"Enter Number of Sessions",IF($C9&gt;='Data Inputs'!$B$11,((($C9-'Data Inputs'!$B$11)*'Data Inputs'!$C$12)+'Data Inputs'!$C$11),0))))</f>
        <v/>
      </c>
      <c r="L9" s="98" t="str">
        <f t="shared" si="0"/>
        <v/>
      </c>
      <c r="M9" s="26"/>
      <c r="N9" s="73" t="str">
        <f t="shared" si="1"/>
        <v/>
      </c>
      <c r="O9" s="28"/>
    </row>
    <row r="10" spans="2:15" ht="21" customHeight="1" thickBot="1" x14ac:dyDescent="0.25">
      <c r="B10" s="71" t="s">
        <v>29</v>
      </c>
      <c r="C10" s="82"/>
      <c r="D10" s="83"/>
      <c r="E10" s="84"/>
      <c r="F10" s="85"/>
      <c r="G10" s="26"/>
      <c r="H10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0" s="27" t="str">
        <f>IF(AND(ISBLANK(C10),ISBLANK(D10),ISBLANK(F10)),"",IF(ISBLANK($C$2),"Select Contract Type",IF(ISBLANK(C10),"Enter Number of Sessions",IF(ISBLANK(Table1456[[#This Row],[Overtime Worked (in mins)]]),0,VLOOKUP(ContractType,ScaleTable,9,FALSE)*IF(OR(ContractType='Data Inputs'!C6,C5='Data Inputs'!C7,C5='Data Inputs'!C8),VLOOKUP(Table1456[[#This Row],[Overtime Worked (in mins)]],NationalOT,2,FALSE),VLOOKUP(Table1456[[#This Row],[Overtime Worked (in mins)]],LocalOT,2,FALSE))))))</f>
        <v/>
      </c>
      <c r="J10" s="27" t="str">
        <f>IF(AND(ISBLANK(C10),ISBLANK(D10),ISBLANK(F10)),"",IF(ISBLANK($C$2),"Select Contract Type",IF(ISBLANK(C10),"Enter Number of Sessions",IF(AND(ISBLANK(C10),ISBLANK(D10),ISBLANK(F10)),"",IF(Table1456[[#This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0" s="29" t="str">
        <f>IF(AND(ISBLANK(C10),ISBLANK(D10),ISBLANK(F10)),"",IF(ISBLANK($C$2),"Select Contract Type",IF(ISBLANK(C10),"Enter Number of Sessions",IF($C10&gt;='Data Inputs'!$B$11,((($C10-'Data Inputs'!$B$11)*'Data Inputs'!$C$12)+'Data Inputs'!$C$11),0))))</f>
        <v/>
      </c>
      <c r="L10" s="98" t="str">
        <f t="shared" si="0"/>
        <v/>
      </c>
      <c r="M10" s="26"/>
      <c r="N10" s="73" t="str">
        <f t="shared" si="1"/>
        <v/>
      </c>
      <c r="O10" s="28"/>
    </row>
    <row r="11" spans="2:15" ht="21" customHeight="1" thickBot="1" x14ac:dyDescent="0.25">
      <c r="B11" s="71" t="s">
        <v>30</v>
      </c>
      <c r="C11" s="82"/>
      <c r="D11" s="83"/>
      <c r="E11" s="84"/>
      <c r="F11" s="85"/>
      <c r="G11" s="26"/>
      <c r="H11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1" s="27" t="str">
        <f>IF(AND(ISBLANK(C11),ISBLANK(D11),ISBLANK(F11)),"",IF(ISBLANK($C$2),"Select Contract Type",IF(ISBLANK(C11),"Enter Number of Sessions",IF(ISBLANK(Table1456[[#This Row],[Overtime Worked (in mins)]]),0,VLOOKUP(ContractType,ScaleTable,9,FALSE)*IF(OR(ContractType='Data Inputs'!C7,C6='Data Inputs'!C8,C6='Data Inputs'!C9),VLOOKUP(Table1456[[#This Row],[Overtime Worked (in mins)]],NationalOT,2,FALSE),VLOOKUP(Table1456[[#This Row],[Overtime Worked (in mins)]],LocalOT,2,FALSE))))))</f>
        <v/>
      </c>
      <c r="J11" s="27" t="str">
        <f>IF(AND(ISBLANK(C11),ISBLANK(D11),ISBLANK(F11)),"",IF(ISBLANK($C$2),"Select Contract Type",IF(ISBLANK(C11),"Enter Number of Sessions",IF(AND(ISBLANK(C11),ISBLANK(D11),ISBLANK(F11)),"",IF(Table1456[[#This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1" s="29" t="str">
        <f>IF(AND(ISBLANK(C11),ISBLANK(D11),ISBLANK(F11)),"",IF(ISBLANK($C$2),"Select Contract Type",IF(ISBLANK(C11),"Enter Number of Sessions",IF($C11&gt;='Data Inputs'!$B$11,((($C11-'Data Inputs'!$B$11)*'Data Inputs'!$C$12)+'Data Inputs'!$C$11),0))))</f>
        <v/>
      </c>
      <c r="L11" s="98" t="str">
        <f t="shared" si="0"/>
        <v/>
      </c>
      <c r="M11" s="26"/>
      <c r="N11" s="73" t="str">
        <f t="shared" si="1"/>
        <v/>
      </c>
      <c r="O11" s="28"/>
    </row>
    <row r="12" spans="2:15" ht="21" customHeight="1" thickBot="1" x14ac:dyDescent="0.25">
      <c r="B12" s="71" t="s">
        <v>31</v>
      </c>
      <c r="C12" s="82"/>
      <c r="D12" s="83"/>
      <c r="E12" s="84"/>
      <c r="F12" s="85"/>
      <c r="G12" s="26"/>
      <c r="H12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2" s="27" t="str">
        <f>IF(AND(ISBLANK(C12),ISBLANK(D12),ISBLANK(F12)),"",IF(ISBLANK($C$2),"Select Contract Type",IF(ISBLANK(C12),"Enter Number of Sessions",IF(ISBLANK(Table1456[[#This Row],[Overtime Worked (in mins)]]),0,VLOOKUP(ContractType,ScaleTable,9,FALSE)*IF(OR(ContractType='Data Inputs'!C8,C7='Data Inputs'!C9,C7='Data Inputs'!C10),VLOOKUP(Table1456[[#This Row],[Overtime Worked (in mins)]],NationalOT,2,FALSE),VLOOKUP(Table1456[[#This Row],[Overtime Worked (in mins)]],LocalOT,2,FALSE))))))</f>
        <v/>
      </c>
      <c r="J12" s="27" t="str">
        <f>IF(AND(ISBLANK(C12),ISBLANK(D12),ISBLANK(F12)),"",IF(ISBLANK($C$2),"Select Contract Type",IF(ISBLANK(C12),"Enter Number of Sessions",IF(AND(ISBLANK(C12),ISBLANK(D12),ISBLANK(F12)),"",IF(Table1456[[#This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2" s="29" t="str">
        <f>IF(AND(ISBLANK(C12),ISBLANK(D12),ISBLANK(F12)),"",IF(ISBLANK($C$2),"Select Contract Type",IF(ISBLANK(C12),"Enter Number of Sessions",IF($C12&gt;='Data Inputs'!$B$11,((($C12-'Data Inputs'!$B$11)*'Data Inputs'!$C$12)+'Data Inputs'!$C$11),0))))</f>
        <v/>
      </c>
      <c r="L12" s="98" t="str">
        <f t="shared" si="0"/>
        <v/>
      </c>
      <c r="M12" s="26"/>
      <c r="N12" s="73" t="str">
        <f t="shared" si="1"/>
        <v/>
      </c>
      <c r="O12" s="28"/>
    </row>
    <row r="13" spans="2:15" ht="21" customHeight="1" thickBot="1" x14ac:dyDescent="0.25">
      <c r="B13" s="71" t="s">
        <v>32</v>
      </c>
      <c r="C13" s="82"/>
      <c r="D13" s="83"/>
      <c r="E13" s="84"/>
      <c r="F13" s="85"/>
      <c r="G13" s="26"/>
      <c r="H13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3" s="27" t="str">
        <f>IF(AND(ISBLANK(C13),ISBLANK(D13),ISBLANK(F13)),"",IF(ISBLANK($C$2),"Select Contract Type",IF(ISBLANK(C13),"Enter Number of Sessions",IF(ISBLANK(Table1456[[#This Row],[Overtime Worked (in mins)]]),0,VLOOKUP(ContractType,ScaleTable,9,FALSE)*IF(OR(ContractType='Data Inputs'!C9,C8='Data Inputs'!C10,C8='Data Inputs'!C11),VLOOKUP(Table1456[[#This Row],[Overtime Worked (in mins)]],NationalOT,2,FALSE),VLOOKUP(Table1456[[#This Row],[Overtime Worked (in mins)]],LocalOT,2,FALSE))))))</f>
        <v/>
      </c>
      <c r="J13" s="27" t="str">
        <f>IF(AND(ISBLANK(C13),ISBLANK(D13),ISBLANK(F13)),"",IF(ISBLANK($C$2),"Select Contract Type",IF(ISBLANK(C13),"Enter Number of Sessions",IF(AND(ISBLANK(C13),ISBLANK(D13),ISBLANK(F13)),"",IF(Table1456[[#This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3" s="29" t="str">
        <f>IF(AND(ISBLANK(C13),ISBLANK(D13),ISBLANK(F13)),"",IF(ISBLANK($C$2),"Select Contract Type",IF(ISBLANK(C13),"Enter Number of Sessions",IF($C13&gt;='Data Inputs'!$B$11,((($C13-'Data Inputs'!$B$11)*'Data Inputs'!$C$12)+'Data Inputs'!$C$11),0))))</f>
        <v/>
      </c>
      <c r="L13" s="98" t="str">
        <f t="shared" si="0"/>
        <v/>
      </c>
      <c r="M13" s="26"/>
      <c r="N13" s="73" t="str">
        <f t="shared" si="1"/>
        <v/>
      </c>
      <c r="O13" s="28"/>
    </row>
    <row r="14" spans="2:15" ht="21" customHeight="1" thickBot="1" x14ac:dyDescent="0.25">
      <c r="B14" s="71" t="s">
        <v>33</v>
      </c>
      <c r="C14" s="82"/>
      <c r="D14" s="83"/>
      <c r="E14" s="84"/>
      <c r="F14" s="85"/>
      <c r="G14" s="26"/>
      <c r="H14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4" s="27" t="str">
        <f>IF(AND(ISBLANK(C14),ISBLANK(D14),ISBLANK(F14)),"",IF(ISBLANK($C$2),"Select Contract Type",IF(ISBLANK(C14),"Enter Number of Sessions",IF(ISBLANK(Table1456[[#This Row],[Overtime Worked (in mins)]]),0,VLOOKUP(ContractType,ScaleTable,9,FALSE)*IF(OR(ContractType='Data Inputs'!C10,C9='Data Inputs'!C11,C9='Data Inputs'!C12),VLOOKUP(Table1456[[#This Row],[Overtime Worked (in mins)]],NationalOT,2,FALSE),VLOOKUP(Table1456[[#This Row],[Overtime Worked (in mins)]],LocalOT,2,FALSE))))))</f>
        <v/>
      </c>
      <c r="J14" s="27" t="str">
        <f>IF(AND(ISBLANK(C14),ISBLANK(D14),ISBLANK(F14)),"",IF(ISBLANK($C$2),"Select Contract Type",IF(ISBLANK(C14),"Enter Number of Sessions",IF(AND(ISBLANK(C14),ISBLANK(D14),ISBLANK(F14)),"",IF(Table1456[[#This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4" s="29" t="str">
        <f>IF(AND(ISBLANK(C14),ISBLANK(D14),ISBLANK(F14)),"",IF(ISBLANK($C$2),"Select Contract Type",IF(ISBLANK(C14),"Enter Number of Sessions",IF($C14&gt;='Data Inputs'!$B$11,((($C14-'Data Inputs'!$B$11)*'Data Inputs'!$C$12)+'Data Inputs'!$C$11),0))))</f>
        <v/>
      </c>
      <c r="L14" s="98" t="str">
        <f t="shared" si="0"/>
        <v/>
      </c>
      <c r="M14" s="26"/>
      <c r="N14" s="73" t="str">
        <f t="shared" si="1"/>
        <v/>
      </c>
      <c r="O14" s="28"/>
    </row>
    <row r="15" spans="2:15" ht="21" customHeight="1" thickBot="1" x14ac:dyDescent="0.25">
      <c r="B15" s="71" t="s">
        <v>34</v>
      </c>
      <c r="C15" s="82"/>
      <c r="D15" s="83"/>
      <c r="E15" s="84"/>
      <c r="F15" s="85"/>
      <c r="G15" s="26"/>
      <c r="H15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5" s="27" t="str">
        <f>IF(AND(ISBLANK(C15),ISBLANK(D15),ISBLANK(F15)),"",IF(ISBLANK($C$2),"Select Contract Type",IF(ISBLANK(C15),"Enter Number of Sessions",IF(ISBLANK(Table1456[[#This Row],[Overtime Worked (in mins)]]),0,VLOOKUP(ContractType,ScaleTable,9,FALSE)*IF(OR(ContractType='Data Inputs'!C11,C10='Data Inputs'!C12,C10='Data Inputs'!C13),VLOOKUP(Table1456[[#This Row],[Overtime Worked (in mins)]],NationalOT,2,FALSE),VLOOKUP(Table1456[[#This Row],[Overtime Worked (in mins)]],LocalOT,2,FALSE))))))</f>
        <v/>
      </c>
      <c r="J15" s="27" t="str">
        <f>IF(AND(ISBLANK(C15),ISBLANK(D15),ISBLANK(F15)),"",IF(ISBLANK($C$2),"Select Contract Type",IF(ISBLANK(C15),"Enter Number of Sessions",IF(AND(ISBLANK(C15),ISBLANK(D15),ISBLANK(F15)),"",IF(Table1456[[#This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5" s="29" t="str">
        <f>IF(AND(ISBLANK(C15),ISBLANK(D15),ISBLANK(F15)),"",IF(ISBLANK($C$2),"Select Contract Type",IF(ISBLANK(C15),"Enter Number of Sessions",IF($C15&gt;='Data Inputs'!$B$11,((($C15-'Data Inputs'!$B$11)*'Data Inputs'!$C$12)+'Data Inputs'!$C$11),0))))</f>
        <v/>
      </c>
      <c r="L15" s="98" t="str">
        <f t="shared" si="0"/>
        <v/>
      </c>
      <c r="M15" s="26"/>
      <c r="N15" s="73" t="str">
        <f t="shared" si="1"/>
        <v/>
      </c>
      <c r="O15" s="28"/>
    </row>
    <row r="16" spans="2:15" ht="21" customHeight="1" thickBot="1" x14ac:dyDescent="0.25">
      <c r="B16" s="71" t="s">
        <v>37</v>
      </c>
      <c r="C16" s="82"/>
      <c r="D16" s="83"/>
      <c r="E16" s="84"/>
      <c r="F16" s="85"/>
      <c r="G16" s="26"/>
      <c r="H16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6" s="27" t="str">
        <f>IF(AND(ISBLANK(C16),ISBLANK(D16),ISBLANK(F16)),"",IF(ISBLANK($C$2),"Select Contract Type",IF(ISBLANK(C16),"Enter Number of Sessions",IF(ISBLANK(Table1456[[#This Row],[Overtime Worked (in mins)]]),0,VLOOKUP(ContractType,ScaleTable,9,FALSE)*IF(OR(ContractType='Data Inputs'!C12,C11='Data Inputs'!C13,C11='Data Inputs'!C14),VLOOKUP(Table1456[[#This Row],[Overtime Worked (in mins)]],NationalOT,2,FALSE),VLOOKUP(Table1456[[#This Row],[Overtime Worked (in mins)]],LocalOT,2,FALSE))))))</f>
        <v/>
      </c>
      <c r="J16" s="27" t="str">
        <f>IF(AND(ISBLANK(C16),ISBLANK(D16),ISBLANK(F16)),"",IF(ISBLANK($C$2),"Select Contract Type",IF(ISBLANK(C16),"Enter Number of Sessions",IF(AND(ISBLANK(C16),ISBLANK(D16),ISBLANK(F16)),"",IF(Table1456[[#This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6" s="29" t="str">
        <f>IF(AND(ISBLANK(C16),ISBLANK(D16),ISBLANK(F16)),"",IF(ISBLANK($C$2),"Select Contract Type",IF(ISBLANK(C16),"Enter Number of Sessions",IF($C16&gt;='Data Inputs'!$B$11,((($C16-'Data Inputs'!$B$11)*'Data Inputs'!$C$12)+'Data Inputs'!$C$11),0))))</f>
        <v/>
      </c>
      <c r="L16" s="98" t="str">
        <f t="shared" si="0"/>
        <v/>
      </c>
      <c r="M16" s="26"/>
      <c r="N16" s="73" t="str">
        <f t="shared" si="1"/>
        <v/>
      </c>
      <c r="O16" s="28"/>
    </row>
    <row r="17" spans="2:15" ht="21" customHeight="1" thickBot="1" x14ac:dyDescent="0.25">
      <c r="B17" s="71" t="s">
        <v>38</v>
      </c>
      <c r="C17" s="82"/>
      <c r="D17" s="83"/>
      <c r="E17" s="84"/>
      <c r="F17" s="85"/>
      <c r="G17" s="26"/>
      <c r="H17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7" s="27" t="str">
        <f>IF(AND(ISBLANK(C17),ISBLANK(D17),ISBLANK(F17)),"",IF(ISBLANK($C$2),"Select Contract Type",IF(ISBLANK(C17),"Enter Number of Sessions",IF(ISBLANK(Table1456[[#This Row],[Overtime Worked (in mins)]]),0,VLOOKUP(ContractType,ScaleTable,9,FALSE)*IF(OR(ContractType='Data Inputs'!C13,C12='Data Inputs'!C14,C12='Data Inputs'!C15),VLOOKUP(Table1456[[#This Row],[Overtime Worked (in mins)]],NationalOT,2,FALSE),VLOOKUP(Table1456[[#This Row],[Overtime Worked (in mins)]],LocalOT,2,FALSE))))))</f>
        <v/>
      </c>
      <c r="J17" s="27" t="str">
        <f>IF(AND(ISBLANK(C17),ISBLANK(D17),ISBLANK(F17)),"",IF(ISBLANK($C$2),"Select Contract Type",IF(ISBLANK(C17),"Enter Number of Sessions",IF(AND(ISBLANK(C17),ISBLANK(D17),ISBLANK(F17)),"",IF(Table1456[[#This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7" s="29" t="str">
        <f>IF(AND(ISBLANK(C17),ISBLANK(D17),ISBLANK(F17)),"",IF(ISBLANK($C$2),"Select Contract Type",IF(ISBLANK(C17),"Enter Number of Sessions",IF($C17&gt;='Data Inputs'!$B$11,((($C17-'Data Inputs'!$B$11)*'Data Inputs'!$C$12)+'Data Inputs'!$C$11),0))))</f>
        <v/>
      </c>
      <c r="L17" s="98" t="str">
        <f t="shared" si="0"/>
        <v/>
      </c>
      <c r="M17" s="26"/>
      <c r="N17" s="73" t="str">
        <f t="shared" si="1"/>
        <v/>
      </c>
      <c r="O17" s="28"/>
    </row>
    <row r="18" spans="2:15" ht="21" customHeight="1" thickBot="1" x14ac:dyDescent="0.25">
      <c r="B18" s="71" t="s">
        <v>39</v>
      </c>
      <c r="C18" s="82"/>
      <c r="D18" s="83"/>
      <c r="E18" s="84"/>
      <c r="F18" s="85"/>
      <c r="G18" s="26"/>
      <c r="H18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8" s="27" t="str">
        <f>IF(AND(ISBLANK(C18),ISBLANK(D18),ISBLANK(F18)),"",IF(ISBLANK($C$2),"Select Contract Type",IF(ISBLANK(C18),"Enter Number of Sessions",IF(ISBLANK(Table1456[[#This Row],[Overtime Worked (in mins)]]),0,VLOOKUP(ContractType,ScaleTable,9,FALSE)*IF(OR(ContractType='Data Inputs'!C14,C13='Data Inputs'!C15,C13='Data Inputs'!C16),VLOOKUP(Table1456[[#This Row],[Overtime Worked (in mins)]],NationalOT,2,FALSE),VLOOKUP(Table1456[[#This Row],[Overtime Worked (in mins)]],LocalOT,2,FALSE))))))</f>
        <v/>
      </c>
      <c r="J18" s="27" t="str">
        <f>IF(AND(ISBLANK(C18),ISBLANK(D18),ISBLANK(F18)),"",IF(ISBLANK($C$2),"Select Contract Type",IF(ISBLANK(C18),"Enter Number of Sessions",IF(AND(ISBLANK(C18),ISBLANK(D18),ISBLANK(F18)),"",IF(Table1456[[#This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8" s="29" t="str">
        <f>IF(AND(ISBLANK(C18),ISBLANK(D18),ISBLANK(F18)),"",IF(ISBLANK($C$2),"Select Contract Type",IF(ISBLANK(C18),"Enter Number of Sessions",IF($C18&gt;='Data Inputs'!$B$11,((($C18-'Data Inputs'!$B$11)*'Data Inputs'!$C$12)+'Data Inputs'!$C$11),0))))</f>
        <v/>
      </c>
      <c r="L18" s="98" t="str">
        <f t="shared" si="0"/>
        <v/>
      </c>
      <c r="M18" s="26"/>
      <c r="N18" s="73" t="str">
        <f t="shared" si="1"/>
        <v/>
      </c>
      <c r="O18" s="28"/>
    </row>
    <row r="19" spans="2:15" ht="21" customHeight="1" thickBot="1" x14ac:dyDescent="0.25">
      <c r="B19" s="71" t="s">
        <v>40</v>
      </c>
      <c r="C19" s="82"/>
      <c r="D19" s="83"/>
      <c r="E19" s="84"/>
      <c r="F19" s="85"/>
      <c r="G19" s="26"/>
      <c r="H19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19" s="27" t="str">
        <f>IF(AND(ISBLANK(C19),ISBLANK(D19),ISBLANK(F19)),"",IF(ISBLANK($C$2),"Select Contract Type",IF(ISBLANK(C19),"Enter Number of Sessions",IF(ISBLANK(Table1456[[#This Row],[Overtime Worked (in mins)]]),0,VLOOKUP(ContractType,ScaleTable,9,FALSE)*IF(OR(ContractType='Data Inputs'!C15,C14='Data Inputs'!C16,C14='Data Inputs'!C17),VLOOKUP(Table1456[[#This Row],[Overtime Worked (in mins)]],NationalOT,2,FALSE),VLOOKUP(Table1456[[#This Row],[Overtime Worked (in mins)]],LocalOT,2,FALSE))))))</f>
        <v/>
      </c>
      <c r="J19" s="27" t="str">
        <f>IF(AND(ISBLANK(C19),ISBLANK(D19),ISBLANK(F19)),"",IF(ISBLANK($C$2),"Select Contract Type",IF(ISBLANK(C19),"Enter Number of Sessions",IF(AND(ISBLANK(C19),ISBLANK(D19),ISBLANK(F19)),"",IF(Table1456[[#This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19" s="29" t="str">
        <f>IF(AND(ISBLANK(C19),ISBLANK(D19),ISBLANK(F19)),"",IF(ISBLANK($C$2),"Select Contract Type",IF(ISBLANK(C19),"Enter Number of Sessions",IF($C19&gt;='Data Inputs'!$B$11,((($C19-'Data Inputs'!$B$11)*'Data Inputs'!$C$12)+'Data Inputs'!$C$11),0))))</f>
        <v/>
      </c>
      <c r="L19" s="98" t="str">
        <f t="shared" si="0"/>
        <v/>
      </c>
      <c r="M19" s="26"/>
      <c r="N19" s="73" t="str">
        <f t="shared" si="1"/>
        <v/>
      </c>
      <c r="O19" s="28"/>
    </row>
    <row r="20" spans="2:15" ht="21" customHeight="1" thickBot="1" x14ac:dyDescent="0.25">
      <c r="B20" s="71" t="s">
        <v>41</v>
      </c>
      <c r="C20" s="82"/>
      <c r="D20" s="83"/>
      <c r="E20" s="84"/>
      <c r="F20" s="85"/>
      <c r="G20" s="26"/>
      <c r="H20" s="29" t="str">
        <f>IF(AND(ISBLANK(C20),ISBLANK(D20),ISBLANK(F20)),"",IF(ISBLANK($C$2),"Select Contract Type",IF(ISBLANK(C20),"Enter Number of Sessions",IF(F20=0,VLOOKUP($C$2,'Data Inputs'!$C$3:$J$8,4,FALSE),IF(F20=1,SUM(C20*VLOOKUP($C$2,'Data Inputs'!$C$3:$J$8,4,FALSE)*0.2,C20*VLOOKUP($C$2,'Data Inputs'!$C$3:$J$8,4,FALSE)),IF(F20&gt;1,SUM((C20*VLOOKUP($C$2,'Data Inputs'!$C$3:$J$8,4,FALSE)*0.15)*(F20-1),(C20*VLOOKUP($C$2,'Data Inputs'!$C$3:$J$8,4,FALSE)*0.2),(C20*VLOOKUP($C$2,'Data Inputs'!$C$3:$J$8,4,FALSE)))))))))</f>
        <v/>
      </c>
      <c r="I20" s="27" t="str">
        <f>IF(ISBLANK(E20),"",VLOOKUP($C$2,'Data Inputs'!$C$3:$M$8,10,FALSE)*IF(OR($C$2='Data Inputs'!$C$3,$C$2='Data Inputs'!$C$4,$C$2='Data Inputs'!$C$5),VLOOKUP(E20,'Data Inputs'!$H$12:$I$15,2,FALSE),VLOOKUP(E20,'Data Inputs'!$H$19:$I$22,2,FALSE)))</f>
        <v/>
      </c>
      <c r="J20" s="27"/>
      <c r="K20" s="29" t="str">
        <f>IF(AND(ISBLANK(C20),ISBLANK(D20),ISBLANK(F20)),"",IF(ISBLANK($C$2),"Select Contract Type",IF(ISBLANK(C20),"Enter Number of Sessions",IF(C$7&gt;='Data Inputs'!$B$11,((($C20-'Data Inputs'!$B$11)*'Data Inputs'!$C$12)+'Data Inputs'!$C$11),0))))</f>
        <v/>
      </c>
      <c r="L20" s="98" t="str">
        <f t="shared" ref="L20" si="2">IF(AND(ISBLANK(C20),ISBLANK(D20),ISBLANK(F20)),"",IF(ISBLANK($C$2),"Finish Entering Info",IF(ISBLANK(C20),"Finish Entering Info",SUM(D20,H20,K20,I20))))</f>
        <v/>
      </c>
      <c r="M20" s="26"/>
      <c r="N20" s="73" t="str">
        <f t="shared" si="1"/>
        <v/>
      </c>
      <c r="O20" s="28"/>
    </row>
    <row r="21" spans="2:15" ht="21" customHeight="1" x14ac:dyDescent="0.2">
      <c r="B21" s="71" t="s">
        <v>42</v>
      </c>
      <c r="C21" s="86"/>
      <c r="D21" s="87"/>
      <c r="E21" s="88"/>
      <c r="F21" s="89"/>
      <c r="G21" s="26"/>
      <c r="H21" s="29" t="str">
        <f>IF(AND(ISBLANK(Table1456[[#This Row],['# of Sessions]]),ISBLANK(Table1456[[#This Row],[Cartage]]),ISBLANK(Table1456[[#This Row],[Doubles]]),ISBLANK(Table1456[[#This Row],[Overtime Worked (in mins)]])),"",IF(ISBLANK(ContractType),"Select Contract Type",IF(ISBLANK(Table1456[[#This Row],['# of Sessions]]),"Enter Number of Sessions",Table1456[[#This Row],['# of Sessions]]*VLOOKUP(ContractType,ScaleTable,4,FALSE))))</f>
        <v/>
      </c>
      <c r="I21" s="75" t="str">
        <f>IF(AND(ISBLANK(C21),ISBLANK(D21),ISBLANK(F21)),"",IF(ISBLANK($C$2),"Select Contract Type",IF(ISBLANK(C21),"Enter Number of Sessions",IF(ISBLANK(Table1456[[#This Row],[Overtime Worked (in mins)]]),0,VLOOKUP(ContractType,ScaleTable,9,FALSE)*IF(OR(ContractType='Data Inputs'!C17,C16='Data Inputs'!C18,C16='Data Inputs'!C19),VLOOKUP(Table1456[[#This Row],[Overtime Worked (in mins)]],NationalOT,2,FALSE),VLOOKUP(Table1456[[#This Row],[Overtime Worked (in mins)]],LocalOT,2,FALSE))))))</f>
        <v/>
      </c>
      <c r="J21" s="75" t="str">
        <f>IF(AND(ISBLANK(C21),ISBLANK(D21),ISBLANK(F21)),"",IF(ISBLANK($C$2),"Select Contract Type",IF(ISBLANK(C21),"Enter Number of Sessions",IF(AND(ISBLANK(C21),ISBLANK(D21),ISBLANK(F21)),"",IF(Table1456[[#This Row],[Doubles]]&gt;1,(SUM(Table1456[[#This Row],[Scale Wages]],Table1456[[#This Row],[Overtime Wages]])*(Table1456[[#This Row],[Doubles]]-1)*0.15+SUM(Table1456[[#This Row],[Scale Wages]],Table1456[[#This Row],[Overtime Wages]])*(Table1456[[#This Row],[Doubles]]-(Table1456[[#This Row],[Doubles]]-1))*0.2),IF(Table1456[[#This Row],[Doubles]]=1,(SUM(Table1456[[#This Row],[Scale Wages]],Table1456[[#This Row],[Overtime Wages]])*Table1456[[#This Row],[Doubles]]*0.2),IF(Table1456[[#This Row],[Doubles]]=0,0,"")))))))</f>
        <v/>
      </c>
      <c r="K21" s="29" t="str">
        <f>IF(AND(ISBLANK(C21),ISBLANK(D21),ISBLANK(F21)),"",IF(ISBLANK($C$2),"Select Contract Type",IF(ISBLANK(C21),"Enter Number of Sessions",IF($C21&gt;='Data Inputs'!$B$11,((($C21-'Data Inputs'!$B$11)*'Data Inputs'!$C$12)+'Data Inputs'!$C$11),0))))</f>
        <v/>
      </c>
      <c r="L21" s="99" t="str">
        <f t="shared" si="0"/>
        <v/>
      </c>
      <c r="M21" s="26"/>
      <c r="N21" s="73" t="str">
        <f t="shared" si="1"/>
        <v/>
      </c>
      <c r="O21" s="28"/>
    </row>
    <row r="26" spans="2:15" x14ac:dyDescent="0.2">
      <c r="C26" s="69"/>
      <c r="D26" s="69"/>
      <c r="E26" s="69"/>
      <c r="F26" s="69"/>
      <c r="G26" s="69"/>
      <c r="I26" s="69"/>
      <c r="J26" s="69"/>
      <c r="K26" s="69"/>
      <c r="L26" s="69"/>
      <c r="M26" s="69"/>
      <c r="N26" s="69"/>
      <c r="O26" s="69"/>
    </row>
    <row r="27" spans="2:15" x14ac:dyDescent="0.2">
      <c r="C27" s="69"/>
      <c r="D27" s="69"/>
      <c r="E27" s="69"/>
      <c r="F27" s="69"/>
      <c r="G27" s="69"/>
      <c r="I27" s="69"/>
      <c r="J27" s="69"/>
      <c r="K27" s="69"/>
      <c r="L27" s="69"/>
      <c r="M27" s="69"/>
      <c r="N27" s="69"/>
      <c r="O27" s="69"/>
    </row>
    <row r="28" spans="2:15" x14ac:dyDescent="0.2">
      <c r="C28" s="69"/>
      <c r="D28" s="69"/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29" spans="2:15" x14ac:dyDescent="0.2">
      <c r="C29" s="69"/>
      <c r="D29" s="69"/>
      <c r="E29" s="69"/>
      <c r="F29" s="69"/>
      <c r="G29" s="69"/>
      <c r="I29" s="69"/>
      <c r="J29" s="69"/>
      <c r="K29" s="69"/>
      <c r="L29" s="69"/>
      <c r="M29" s="69"/>
      <c r="N29" s="69"/>
      <c r="O29" s="69"/>
    </row>
    <row r="30" spans="2:15" x14ac:dyDescent="0.2">
      <c r="O30" s="69"/>
    </row>
    <row r="32" spans="2:15" x14ac:dyDescent="0.2">
      <c r="C32" s="69"/>
      <c r="D32" s="69"/>
      <c r="E32" s="69"/>
      <c r="F32" s="69"/>
      <c r="G32" s="69"/>
      <c r="I32" s="69"/>
      <c r="J32" s="69"/>
      <c r="K32" s="69"/>
      <c r="L32" s="69"/>
      <c r="M32" s="69"/>
      <c r="N32" s="69"/>
      <c r="O32" s="69"/>
    </row>
    <row r="33" spans="3:15" x14ac:dyDescent="0.2">
      <c r="C33" s="69"/>
      <c r="D33" s="69"/>
      <c r="E33" s="69"/>
      <c r="F33" s="69"/>
      <c r="G33" s="69"/>
      <c r="I33" s="69"/>
      <c r="J33" s="69"/>
      <c r="K33" s="69"/>
      <c r="L33" s="69"/>
      <c r="M33" s="69"/>
      <c r="N33" s="69"/>
      <c r="O33" s="69"/>
    </row>
    <row r="34" spans="3:15" x14ac:dyDescent="0.2">
      <c r="C34" s="69"/>
      <c r="D34" s="69"/>
      <c r="E34" s="69"/>
      <c r="F34" s="69"/>
      <c r="G34" s="69"/>
      <c r="I34" s="69"/>
      <c r="J34" s="69"/>
      <c r="K34" s="69"/>
      <c r="L34" s="69"/>
      <c r="M34" s="69"/>
      <c r="N34" s="69"/>
      <c r="O34" s="69"/>
    </row>
    <row r="35" spans="3:15" x14ac:dyDescent="0.2">
      <c r="C35" s="69"/>
      <c r="D35" s="69"/>
      <c r="E35" s="69"/>
      <c r="F35" s="69"/>
      <c r="G35" s="69"/>
      <c r="I35" s="69"/>
      <c r="J35" s="69"/>
      <c r="K35" s="69"/>
      <c r="L35" s="69"/>
      <c r="M35" s="69"/>
      <c r="N35" s="69"/>
      <c r="O35" s="69"/>
    </row>
    <row r="36" spans="3:15" x14ac:dyDescent="0.2">
      <c r="O36" s="69"/>
    </row>
    <row r="38" spans="3:15" x14ac:dyDescent="0.2">
      <c r="C38" s="69"/>
      <c r="D38" s="69"/>
      <c r="E38" s="69"/>
      <c r="F38" s="69"/>
      <c r="G38" s="69"/>
      <c r="I38" s="69"/>
      <c r="J38" s="69"/>
      <c r="K38" s="69"/>
      <c r="L38" s="69"/>
      <c r="M38" s="69"/>
      <c r="N38" s="69"/>
      <c r="O38" s="69"/>
    </row>
    <row r="39" spans="3:15" x14ac:dyDescent="0.2">
      <c r="C39" s="69"/>
      <c r="D39" s="69"/>
      <c r="E39" s="69"/>
      <c r="F39" s="69"/>
      <c r="G39" s="69"/>
      <c r="I39" s="69"/>
      <c r="J39" s="69"/>
      <c r="K39" s="69"/>
      <c r="L39" s="69"/>
      <c r="M39" s="69"/>
      <c r="N39" s="69"/>
      <c r="O39" s="69"/>
    </row>
    <row r="40" spans="3:15" x14ac:dyDescent="0.2">
      <c r="C40" s="69"/>
      <c r="D40" s="69"/>
      <c r="E40" s="69"/>
      <c r="F40" s="69"/>
      <c r="G40" s="69"/>
      <c r="I40" s="69"/>
      <c r="J40" s="69"/>
      <c r="K40" s="69"/>
      <c r="L40" s="69"/>
      <c r="M40" s="69"/>
      <c r="N40" s="69"/>
      <c r="O40" s="69"/>
    </row>
    <row r="41" spans="3:15" x14ac:dyDescent="0.2">
      <c r="C41" s="69"/>
      <c r="D41" s="69"/>
      <c r="E41" s="69"/>
      <c r="F41" s="69"/>
      <c r="G41" s="69"/>
      <c r="I41" s="69"/>
      <c r="J41" s="69"/>
      <c r="K41" s="69"/>
      <c r="L41" s="69"/>
      <c r="M41" s="69"/>
      <c r="N41" s="69"/>
      <c r="O41" s="69"/>
    </row>
    <row r="42" spans="3:15" x14ac:dyDescent="0.2">
      <c r="O42" s="69"/>
    </row>
    <row r="44" spans="3:15" x14ac:dyDescent="0.2">
      <c r="C44" s="69"/>
      <c r="D44" s="69"/>
      <c r="E44" s="69"/>
      <c r="F44" s="69"/>
      <c r="G44" s="69"/>
      <c r="I44" s="69"/>
      <c r="J44" s="69"/>
      <c r="K44" s="69"/>
      <c r="L44" s="69"/>
      <c r="M44" s="69"/>
      <c r="N44" s="69"/>
      <c r="O44" s="69"/>
    </row>
    <row r="45" spans="3:15" x14ac:dyDescent="0.2">
      <c r="C45" s="69"/>
      <c r="D45" s="69"/>
      <c r="E45" s="69"/>
      <c r="F45" s="69"/>
      <c r="G45" s="69"/>
      <c r="I45" s="69"/>
      <c r="J45" s="69"/>
      <c r="K45" s="69"/>
      <c r="L45" s="69"/>
      <c r="M45" s="69"/>
      <c r="N45" s="69"/>
      <c r="O45" s="69"/>
    </row>
    <row r="46" spans="3:15" x14ac:dyDescent="0.2">
      <c r="C46" s="69"/>
      <c r="D46" s="69"/>
      <c r="E46" s="69"/>
      <c r="F46" s="69"/>
      <c r="G46" s="69"/>
      <c r="I46" s="69"/>
      <c r="J46" s="69"/>
      <c r="K46" s="69"/>
      <c r="L46" s="69"/>
      <c r="M46" s="69"/>
      <c r="N46" s="69"/>
      <c r="O46" s="69"/>
    </row>
    <row r="47" spans="3:15" x14ac:dyDescent="0.2">
      <c r="C47" s="69"/>
      <c r="D47" s="69"/>
      <c r="E47" s="69"/>
      <c r="F47" s="69"/>
      <c r="G47" s="69"/>
      <c r="I47" s="69"/>
      <c r="J47" s="69"/>
      <c r="K47" s="69"/>
      <c r="L47" s="69"/>
      <c r="M47" s="69"/>
      <c r="N47" s="69"/>
      <c r="O47" s="69"/>
    </row>
    <row r="48" spans="3:15" x14ac:dyDescent="0.2">
      <c r="O48" s="69"/>
    </row>
  </sheetData>
  <sheetProtection algorithmName="SHA-512" hashValue="FD4sC0f4Ce9TsHl7lJ/CxcTh0KZXu7oszhwD5m2tfUkWA3TlrD60xY78wTQIjPg19OJTdwHDUnyP3S/VgM+A5w==" saltValue="4C0FgY6vG726Qe+6qv4NSQ==" spinCount="100000" sheet="1" objects="1" scenarios="1"/>
  <protectedRanges>
    <protectedRange sqref="C7:F21" name="Inputs"/>
  </protectedRanges>
  <mergeCells count="2">
    <mergeCell ref="H2:J2"/>
    <mergeCell ref="B4:N4"/>
  </mergeCells>
  <conditionalFormatting sqref="L7:N7 M9:N21 L8:L21 G9:G21 H7:K21 N8:N21">
    <cfRule type="containsText" dxfId="48" priority="9" operator="containsText" text="Finish Entering Info">
      <formula>NOT(ISERROR(SEARCH("Finish Entering Info",G7)))</formula>
    </cfRule>
  </conditionalFormatting>
  <conditionalFormatting sqref="H7:L21 N7:N21">
    <cfRule type="cellIs" dxfId="47" priority="8" operator="equal">
      <formula>"Enable Checkbox to Calculate"</formula>
    </cfRule>
  </conditionalFormatting>
  <conditionalFormatting sqref="M8:N8">
    <cfRule type="containsText" dxfId="46" priority="7" operator="containsText" text="Finish Entering Info">
      <formula>NOT(ISERROR(SEARCH("Finish Entering Info",M8)))</formula>
    </cfRule>
  </conditionalFormatting>
  <conditionalFormatting sqref="L2">
    <cfRule type="cellIs" dxfId="45" priority="6" operator="equal">
      <formula>"Finish Entering Info"</formula>
    </cfRule>
  </conditionalFormatting>
  <conditionalFormatting sqref="C7:F21">
    <cfRule type="expression" dxfId="44" priority="5">
      <formula>AND(ISBLANK($C$7),ISBLANK($C$8))</formula>
    </cfRule>
  </conditionalFormatting>
  <conditionalFormatting sqref="G7">
    <cfRule type="containsText" dxfId="43" priority="4" operator="containsText" text="Finish Entering Info">
      <formula>NOT(ISERROR(SEARCH("Finish Entering Info",G7)))</formula>
    </cfRule>
  </conditionalFormatting>
  <conditionalFormatting sqref="G8">
    <cfRule type="containsText" dxfId="42" priority="3" operator="containsText" text="Finish Entering Info">
      <formula>NOT(ISERROR(SEARCH("Finish Entering Info",G8)))</formula>
    </cfRule>
  </conditionalFormatting>
  <conditionalFormatting sqref="C2">
    <cfRule type="cellIs" dxfId="41" priority="1" operator="equal">
      <formula>"Select on 'Day 1'"</formula>
    </cfRule>
    <cfRule type="containsBlanks" dxfId="40" priority="2">
      <formula>LEN(TRIM(C2))=0</formula>
    </cfRule>
  </conditionalFormatting>
  <dataValidations count="2">
    <dataValidation type="textLength" allowBlank="1" showInputMessage="1" showErrorMessage="1" promptTitle="Musician(s)" prompt="Enter musicians name, SSN, or other ID (if desired)." sqref="B8:B21">
      <formula1>1</formula1>
      <formula2>30</formula2>
    </dataValidation>
    <dataValidation type="textLength" allowBlank="1" showInputMessage="1" showErrorMessage="1" promptTitle="Musician(s)" prompt="Optional: Enter musicians name, SSN, or other ID number (if desired)." sqref="B7">
      <formula1>1</formula1>
      <formula2>30</formula2>
    </dataValidation>
  </dataValidations>
  <pageMargins left="0.7" right="0.7" top="0.75" bottom="0.75" header="0.3" footer="0.3"/>
  <pageSetup scale="46" orientation="landscape" r:id="rId1"/>
  <ignoredErrors>
    <ignoredError sqref="H6:N6 H8:M21 H7:N7 N8:N21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Inputs'!$H$12:$H$15</xm:f>
          </x14:formula1>
          <xm:sqref>E7:E21</xm:sqref>
        </x14:dataValidation>
        <x14:dataValidation type="list" allowBlank="1" showInputMessage="1" showErrorMessage="1">
          <x14:formula1>
            <xm:f>'Data Inputs'!$E$11:$E$22</xm:f>
          </x14:formula1>
          <xm:sqref>C7:C21</xm:sqref>
        </x14:dataValidation>
        <x14:dataValidation type="list" allowBlank="1" showInputMessage="1" showErrorMessage="1">
          <x14:formula1>
            <xm:f>'Data Inputs'!$E$11:$E$18</xm:f>
          </x14:formula1>
          <xm:sqref>F7:G21</xm:sqref>
        </x14:dataValidation>
        <x14:dataValidation type="list" allowBlank="1" showInputMessage="1" showErrorMessage="1">
          <x14:formula1>
            <xm:f>'Data Inputs'!$C$15:$C$17</xm:f>
          </x14:formula1>
          <xm:sqref>D7:D21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O48"/>
  <sheetViews>
    <sheetView showGridLines="0" zoomScale="59" zoomScaleNormal="59" zoomScalePageLayoutView="70" workbookViewId="0">
      <pane ySplit="6" topLeftCell="A7" activePane="bottomLeft" state="frozen"/>
      <selection activeCell="H27" sqref="H27"/>
      <selection pane="bottomLeft" activeCell="H27" sqref="H27"/>
    </sheetView>
  </sheetViews>
  <sheetFormatPr defaultRowHeight="12.75" x14ac:dyDescent="0.2"/>
  <cols>
    <col min="1" max="1" width="2" style="25" bestFit="1" customWidth="1"/>
    <col min="2" max="2" width="22.28515625" style="25" bestFit="1" customWidth="1"/>
    <col min="3" max="3" width="25.42578125" style="25" bestFit="1" customWidth="1"/>
    <col min="4" max="4" width="12" style="25" bestFit="1" customWidth="1"/>
    <col min="5" max="5" width="24.5703125" style="25" customWidth="1"/>
    <col min="6" max="6" width="40.7109375" style="25" customWidth="1"/>
    <col min="7" max="7" width="0.7109375" style="25" customWidth="1"/>
    <col min="8" max="8" width="25.42578125" bestFit="1" customWidth="1"/>
    <col min="9" max="10" width="25.42578125" style="25" bestFit="1" customWidth="1"/>
    <col min="11" max="11" width="29.140625" style="25" bestFit="1" customWidth="1"/>
    <col min="12" max="12" width="25.7109375" style="25" bestFit="1" customWidth="1"/>
    <col min="13" max="13" width="0.7109375" style="25" customWidth="1"/>
    <col min="14" max="14" width="35.85546875" style="25" bestFit="1" customWidth="1"/>
    <col min="15" max="15" width="29.28515625" style="25" bestFit="1" customWidth="1"/>
    <col min="16" max="16" width="12.140625" style="25" bestFit="1" customWidth="1"/>
    <col min="17" max="17" width="36.140625" style="25" bestFit="1" customWidth="1"/>
    <col min="18" max="16384" width="9.140625" style="25"/>
  </cols>
  <sheetData>
    <row r="1" spans="2:15" ht="6" customHeight="1" thickBot="1" x14ac:dyDescent="0.25">
      <c r="H1" s="25"/>
    </row>
    <row r="2" spans="2:15" ht="56.25" customHeight="1" thickBot="1" x14ac:dyDescent="0.25">
      <c r="B2" s="96" t="s">
        <v>21</v>
      </c>
      <c r="C2" s="95" t="str">
        <f>IF(ISBLANK('Day 1'!$C$2),"Select on 'Day 1'",'Day 1'!$C$2)</f>
        <v>Select on 'Day 1'</v>
      </c>
      <c r="E2" s="91" t="s">
        <v>58</v>
      </c>
      <c r="F2" s="90" t="s">
        <v>63</v>
      </c>
      <c r="H2" s="152" t="s">
        <v>62</v>
      </c>
      <c r="I2" s="152"/>
      <c r="J2" s="153"/>
      <c r="K2" s="94" t="s">
        <v>53</v>
      </c>
      <c r="L2" s="93">
        <f>IF($L$7="Finish Entering Info",$L$7,SUM(L6,N6))</f>
        <v>0</v>
      </c>
      <c r="N2" s="92" t="s">
        <v>64</v>
      </c>
    </row>
    <row r="3" spans="2:15" ht="6" customHeight="1" thickBot="1" x14ac:dyDescent="0.25">
      <c r="H3" s="25"/>
    </row>
    <row r="4" spans="2:15" ht="69" customHeight="1" thickTop="1" thickBot="1" x14ac:dyDescent="0.25">
      <c r="B4" s="166" t="s">
        <v>76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</row>
    <row r="5" spans="2:15" ht="45.75" customHeight="1" thickBot="1" x14ac:dyDescent="0.25">
      <c r="B5" s="118" t="s">
        <v>35</v>
      </c>
      <c r="C5" s="119" t="s">
        <v>24</v>
      </c>
      <c r="D5" s="119" t="s">
        <v>7</v>
      </c>
      <c r="E5" s="119" t="s">
        <v>52</v>
      </c>
      <c r="F5" s="119" t="s">
        <v>20</v>
      </c>
      <c r="G5" s="120" t="s">
        <v>55</v>
      </c>
      <c r="H5" s="119" t="s">
        <v>54</v>
      </c>
      <c r="I5" s="119" t="s">
        <v>61</v>
      </c>
      <c r="J5" s="119" t="s">
        <v>60</v>
      </c>
      <c r="K5" s="119" t="s">
        <v>59</v>
      </c>
      <c r="L5" s="119" t="s">
        <v>19</v>
      </c>
      <c r="M5" s="120" t="s">
        <v>65</v>
      </c>
      <c r="N5" s="121" t="s">
        <v>36</v>
      </c>
    </row>
    <row r="6" spans="2:15" s="31" customFormat="1" ht="21" customHeight="1" thickTop="1" thickBot="1" x14ac:dyDescent="0.25">
      <c r="B6" s="70" t="s">
        <v>25</v>
      </c>
      <c r="C6" s="32">
        <f>SUM(C7:C21)</f>
        <v>0</v>
      </c>
      <c r="D6" s="33">
        <f>SUM(D7:D21)</f>
        <v>0</v>
      </c>
      <c r="E6" s="66">
        <f>SUM(E7:E21)</f>
        <v>0</v>
      </c>
      <c r="F6" s="32">
        <f>SUM(F7:F21)</f>
        <v>0</v>
      </c>
      <c r="G6" s="34"/>
      <c r="H6" s="33">
        <f>SUM(H7:H21)</f>
        <v>0</v>
      </c>
      <c r="I6" s="33">
        <f>SUM(I7:I21)</f>
        <v>0</v>
      </c>
      <c r="J6" s="33">
        <f>SUM(J7:J21)</f>
        <v>0</v>
      </c>
      <c r="K6" s="33">
        <f>SUM(K7:K21)</f>
        <v>0</v>
      </c>
      <c r="L6" s="33">
        <f>SUM(L7:L21)</f>
        <v>0</v>
      </c>
      <c r="M6" s="34"/>
      <c r="N6" s="72">
        <f>SUM(N7:N21)</f>
        <v>0</v>
      </c>
    </row>
    <row r="7" spans="2:15" ht="21" customHeight="1" thickTop="1" thickBot="1" x14ac:dyDescent="0.25">
      <c r="B7" s="71" t="s">
        <v>26</v>
      </c>
      <c r="C7" s="78"/>
      <c r="D7" s="79"/>
      <c r="E7" s="80"/>
      <c r="F7" s="81"/>
      <c r="G7" s="26"/>
      <c r="H7" s="30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Sessions]]*VLOOKUP(ContractType,ScaleTable,3,FALSE))))</f>
        <v/>
      </c>
      <c r="I7" s="58" t="str">
        <f>IF(AND(ISBLANK(C7),ISBLANK(D7),ISBLANK(F7)),"",IF(ISBLANK($C$2),"Select Contract Type",IF(ISBLANK(C7),"Enter Number of Sessions",IF(ISBLANK(Table13[[#This Row],[Overtime Worked (in mins)]]),0,VLOOKUP(ContractType,ScaleTable,9,FALSE)*IF(OR(ContractType='Data Inputs'!C3,C2='Data Inputs'!C4,C2='Data Inputs'!C5),VLOOKUP(Table13[[#This Row],[Overtime Worked (in mins)]],NationalOT,2,FALSE),VLOOKUP(Table13[[#This Row],[Overtime Worked (in mins)]],LocalOT,2,FALSE))))))</f>
        <v/>
      </c>
      <c r="J7" s="67" t="str">
        <f>IF(AND(ISBLANK(C7),ISBLANK(D7),ISBLANK(F7)),"",IF(ISBLANK($C$2),"Select Contract Type",IF(ISBLANK(C7),"Enter Number of Sessions",IF(Table13[[#This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Row],[Doubles]]-1))*0.2)*0.5,IF(Table13[[#This Row],[Doubles]]=1,(SUM(Table13[[#This Row],[Scale Wages]],Table13[[#This Row],[Overtime Wages]])*Table13[[#This Row],[Doubles]]*0.2)*0.5,IF(Table13[[#This Row],[Doubles]]=0,0,""))))))</f>
        <v/>
      </c>
      <c r="K7" s="29" t="str">
        <f>IF(AND(ISBLANK(C7),ISBLANK(D7),ISBLANK(F7)),"",IF(ISBLANK($C$2),"Select Contract Type",IF(ISBLANK(C7),"Enter Number of Sessions",IF($C7&gt;='Data Inputs'!$B$11,((($C7-'Data Inputs'!$B$11)*'Data Inputs'!$C$12)+'Data Inputs'!$C$11),0))))</f>
        <v/>
      </c>
      <c r="L7" s="97" t="str">
        <f>IF(AND(ISBLANK(C7),ISBLANK(D7),ISBLANK(F7)),"",IF(ISBLANK($C$2),"Finish Entering Info",IF(ISBLANK(C7),"Finish Entering Info",SUM(D7,H7,J7,I7,K7))))</f>
        <v/>
      </c>
      <c r="M7" s="26"/>
      <c r="N7" s="73" t="str">
        <f>IF(AND(ISBLANK(C7),ISBLANK(D7),ISBLANK(F7)),"",IF(ISBLANK(C7),"Enter Number of Sessions",IF(AND(ISBLANK(C7),ISBLANK(D7),ISBLANK(F7),ISBLANK(E7)),"",SUM(H7,J7,I7)*0.1409)))</f>
        <v/>
      </c>
      <c r="O7" s="28"/>
    </row>
    <row r="8" spans="2:15" ht="21" customHeight="1" thickBot="1" x14ac:dyDescent="0.25">
      <c r="B8" s="71" t="s">
        <v>27</v>
      </c>
      <c r="C8" s="82"/>
      <c r="D8" s="83"/>
      <c r="E8" s="84"/>
      <c r="F8" s="85"/>
      <c r="G8" s="26"/>
      <c r="H8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8" s="27" t="str">
        <f>IF(AND(ISBLANK(C8),ISBLANK(D8),ISBLANK(F8)),"",IF(ISBLANK($C$2),"Select Contract Type",IF(ISBLANK(C8),"Enter Number of Sessions",IF(ISBLANK(Table13[[#This Row],[Overtime Worked (in mins)]]),0,VLOOKUP(ContractType,ScaleTable,9,FALSE)*IF(OR(ContractType='Data Inputs'!C4,C3='Data Inputs'!C5,C3='Data Inputs'!C6),VLOOKUP(Table13[[#This Row],[Overtime Worked (in mins)]],NationalOT,2,FALSE),VLOOKUP(Table13[[#This Row],[Overtime Worked (in mins)]],LocalOT,2,FALSE))))))</f>
        <v/>
      </c>
      <c r="J8" s="27" t="str">
        <f>IF(AND(ISBLANK(C8),ISBLANK(D8),ISBLANK(F8)),"",IF(ISBLANK($C$2),"Select Contract Type",IF(ISBLANK(C8),"Enter Number of Sessions",IF(AND(ISBLANK(C8),ISBLANK(D8),ISBLANK(F8)),"",IF(Table13[[#This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8" s="29" t="str">
        <f>IF(AND(ISBLANK(C8),ISBLANK(D8),ISBLANK(F8)),"",IF(ISBLANK($C$2),"Select Contract Type",IF(ISBLANK(C8),"Enter Number of Sessions",IF($C8&gt;='Data Inputs'!$B$11,((($C8-'Data Inputs'!$B$11)*'Data Inputs'!$C$12)+'Data Inputs'!$C$11),0))))</f>
        <v/>
      </c>
      <c r="L8" s="98" t="str">
        <f t="shared" ref="L8:L21" si="0">IF(AND(ISBLANK(C8),ISBLANK(D8),ISBLANK(F8)),"",IF(ISBLANK($C$2),"Finish Entering Info",IF(ISBLANK(C8),"Finish Entering Info",SUM(D8,H8,J8,K8,I8))))</f>
        <v/>
      </c>
      <c r="M8" s="26"/>
      <c r="N8" s="73" t="str">
        <f t="shared" ref="N8:N21" si="1">IF(AND(ISBLANK(C8),ISBLANK(D8),ISBLANK(F8)),"",IF(ISBLANK(C8),"Enter Number of Sessions",IF(AND(ISBLANK(C8),ISBLANK(D8),ISBLANK(F8),ISBLANK(E8)),"",SUM(H8,J8,I8)*0.1409)))</f>
        <v/>
      </c>
      <c r="O8" s="28"/>
    </row>
    <row r="9" spans="2:15" ht="21" customHeight="1" thickBot="1" x14ac:dyDescent="0.25">
      <c r="B9" s="71" t="s">
        <v>28</v>
      </c>
      <c r="C9" s="82"/>
      <c r="D9" s="83"/>
      <c r="E9" s="84"/>
      <c r="F9" s="85"/>
      <c r="G9" s="26"/>
      <c r="H9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9" s="27" t="str">
        <f>IF(AND(ISBLANK(C9),ISBLANK(D9),ISBLANK(F9)),"",IF(ISBLANK($C$2),"Select Contract Type",IF(ISBLANK(C9),"Enter Number of Sessions",IF(ISBLANK(Table13[[#This Row],[Overtime Worked (in mins)]]),0,VLOOKUP(ContractType,ScaleTable,9,FALSE)*IF(OR(ContractType='Data Inputs'!C5,C4='Data Inputs'!C6,C4='Data Inputs'!C7),VLOOKUP(Table13[[#This Row],[Overtime Worked (in mins)]],NationalOT,2,FALSE),VLOOKUP(Table13[[#This Row],[Overtime Worked (in mins)]],LocalOT,2,FALSE))))))</f>
        <v/>
      </c>
      <c r="J9" s="27" t="str">
        <f>IF(AND(ISBLANK(C9),ISBLANK(D9),ISBLANK(F9)),"",IF(ISBLANK($C$2),"Select Contract Type",IF(ISBLANK(C9),"Enter Number of Sessions",IF(AND(ISBLANK(C9),ISBLANK(D9),ISBLANK(F9)),"",IF(Table13[[#This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9" s="29" t="str">
        <f>IF(AND(ISBLANK(C9),ISBLANK(D9),ISBLANK(F9)),"",IF(ISBLANK($C$2),"Select Contract Type",IF(ISBLANK(C9),"Enter Number of Sessions",IF($C9&gt;='Data Inputs'!$B$11,((($C9-'Data Inputs'!$B$11)*'Data Inputs'!$C$12)+'Data Inputs'!$C$11),0))))</f>
        <v/>
      </c>
      <c r="L9" s="98" t="str">
        <f t="shared" si="0"/>
        <v/>
      </c>
      <c r="M9" s="26"/>
      <c r="N9" s="73" t="str">
        <f t="shared" si="1"/>
        <v/>
      </c>
      <c r="O9" s="28"/>
    </row>
    <row r="10" spans="2:15" ht="21" customHeight="1" thickBot="1" x14ac:dyDescent="0.25">
      <c r="B10" s="71" t="s">
        <v>29</v>
      </c>
      <c r="C10" s="82"/>
      <c r="D10" s="83"/>
      <c r="E10" s="84"/>
      <c r="F10" s="85"/>
      <c r="G10" s="26"/>
      <c r="H10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0" s="27" t="str">
        <f>IF(AND(ISBLANK(C10),ISBLANK(D10),ISBLANK(F10)),"",IF(ISBLANK($C$2),"Select Contract Type",IF(ISBLANK(C10),"Enter Number of Sessions",IF(ISBLANK(Table13[[#This Row],[Overtime Worked (in mins)]]),0,VLOOKUP(ContractType,ScaleTable,9,FALSE)*IF(OR(ContractType='Data Inputs'!C6,C5='Data Inputs'!C7,C5='Data Inputs'!C8),VLOOKUP(Table13[[#This Row],[Overtime Worked (in mins)]],NationalOT,2,FALSE),VLOOKUP(Table13[[#This Row],[Overtime Worked (in mins)]],LocalOT,2,FALSE))))))</f>
        <v/>
      </c>
      <c r="J10" s="27" t="str">
        <f>IF(AND(ISBLANK(C10),ISBLANK(D10),ISBLANK(F10)),"",IF(ISBLANK($C$2),"Select Contract Type",IF(ISBLANK(C10),"Enter Number of Sessions",IF(AND(ISBLANK(C10),ISBLANK(D10),ISBLANK(F10)),"",IF(Table13[[#This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0" s="29" t="str">
        <f>IF(AND(ISBLANK(C10),ISBLANK(D10),ISBLANK(F10)),"",IF(ISBLANK($C$2),"Select Contract Type",IF(ISBLANK(C10),"Enter Number of Sessions",IF($C10&gt;='Data Inputs'!$B$11,((($C10-'Data Inputs'!$B$11)*'Data Inputs'!$C$12)+'Data Inputs'!$C$11),0))))</f>
        <v/>
      </c>
      <c r="L10" s="98" t="str">
        <f t="shared" si="0"/>
        <v/>
      </c>
      <c r="M10" s="26"/>
      <c r="N10" s="73" t="str">
        <f t="shared" si="1"/>
        <v/>
      </c>
      <c r="O10" s="28"/>
    </row>
    <row r="11" spans="2:15" ht="21" customHeight="1" thickBot="1" x14ac:dyDescent="0.25">
      <c r="B11" s="71" t="s">
        <v>30</v>
      </c>
      <c r="C11" s="82"/>
      <c r="D11" s="83"/>
      <c r="E11" s="84"/>
      <c r="F11" s="85"/>
      <c r="G11" s="26"/>
      <c r="H11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1" s="27" t="str">
        <f>IF(AND(ISBLANK(C11),ISBLANK(D11),ISBLANK(F11)),"",IF(ISBLANK($C$2),"Select Contract Type",IF(ISBLANK(C11),"Enter Number of Sessions",IF(ISBLANK(Table13[[#This Row],[Overtime Worked (in mins)]]),0,VLOOKUP(ContractType,ScaleTable,9,FALSE)*IF(OR(ContractType='Data Inputs'!C7,C6='Data Inputs'!C8,C6='Data Inputs'!C9),VLOOKUP(Table13[[#This Row],[Overtime Worked (in mins)]],NationalOT,2,FALSE),VLOOKUP(Table13[[#This Row],[Overtime Worked (in mins)]],LocalOT,2,FALSE))))))</f>
        <v/>
      </c>
      <c r="J11" s="27" t="str">
        <f>IF(AND(ISBLANK(C11),ISBLANK(D11),ISBLANK(F11)),"",IF(ISBLANK($C$2),"Select Contract Type",IF(ISBLANK(C11),"Enter Number of Sessions",IF(AND(ISBLANK(C11),ISBLANK(D11),ISBLANK(F11)),"",IF(Table13[[#This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1" s="29" t="str">
        <f>IF(AND(ISBLANK(C11),ISBLANK(D11),ISBLANK(F11)),"",IF(ISBLANK($C$2),"Select Contract Type",IF(ISBLANK(C11),"Enter Number of Sessions",IF($C11&gt;='Data Inputs'!$B$11,((($C11-'Data Inputs'!$B$11)*'Data Inputs'!$C$12)+'Data Inputs'!$C$11),0))))</f>
        <v/>
      </c>
      <c r="L11" s="98" t="str">
        <f t="shared" si="0"/>
        <v/>
      </c>
      <c r="M11" s="26"/>
      <c r="N11" s="73" t="str">
        <f t="shared" si="1"/>
        <v/>
      </c>
      <c r="O11" s="28"/>
    </row>
    <row r="12" spans="2:15" ht="21" customHeight="1" thickBot="1" x14ac:dyDescent="0.25">
      <c r="B12" s="71" t="s">
        <v>31</v>
      </c>
      <c r="C12" s="82"/>
      <c r="D12" s="83"/>
      <c r="E12" s="84"/>
      <c r="F12" s="85"/>
      <c r="G12" s="26"/>
      <c r="H12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2" s="27" t="str">
        <f>IF(AND(ISBLANK(C12),ISBLANK(D12),ISBLANK(F12)),"",IF(ISBLANK($C$2),"Select Contract Type",IF(ISBLANK(C12),"Enter Number of Sessions",IF(ISBLANK(Table13[[#This Row],[Overtime Worked (in mins)]]),0,VLOOKUP(ContractType,ScaleTable,9,FALSE)*IF(OR(ContractType='Data Inputs'!C8,C7='Data Inputs'!C9,C7='Data Inputs'!C10),VLOOKUP(Table13[[#This Row],[Overtime Worked (in mins)]],NationalOT,2,FALSE),VLOOKUP(Table13[[#This Row],[Overtime Worked (in mins)]],LocalOT,2,FALSE))))))</f>
        <v/>
      </c>
      <c r="J12" s="27" t="str">
        <f>IF(AND(ISBLANK(C12),ISBLANK(D12),ISBLANK(F12)),"",IF(ISBLANK($C$2),"Select Contract Type",IF(ISBLANK(C12),"Enter Number of Sessions",IF(AND(ISBLANK(C12),ISBLANK(D12),ISBLANK(F12)),"",IF(Table13[[#This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2" s="29" t="str">
        <f>IF(AND(ISBLANK(C12),ISBLANK(D12),ISBLANK(F12)),"",IF(ISBLANK($C$2),"Select Contract Type",IF(ISBLANK(C12),"Enter Number of Sessions",IF($C12&gt;='Data Inputs'!$B$11,((($C12-'Data Inputs'!$B$11)*'Data Inputs'!$C$12)+'Data Inputs'!$C$11),0))))</f>
        <v/>
      </c>
      <c r="L12" s="98" t="str">
        <f t="shared" si="0"/>
        <v/>
      </c>
      <c r="M12" s="26"/>
      <c r="N12" s="73" t="str">
        <f t="shared" si="1"/>
        <v/>
      </c>
      <c r="O12" s="28"/>
    </row>
    <row r="13" spans="2:15" ht="21" customHeight="1" thickBot="1" x14ac:dyDescent="0.25">
      <c r="B13" s="71" t="s">
        <v>32</v>
      </c>
      <c r="C13" s="82"/>
      <c r="D13" s="83"/>
      <c r="E13" s="84"/>
      <c r="F13" s="85"/>
      <c r="G13" s="26"/>
      <c r="H13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3" s="27" t="str">
        <f>IF(AND(ISBLANK(C13),ISBLANK(D13),ISBLANK(F13)),"",IF(ISBLANK($C$2),"Select Contract Type",IF(ISBLANK(C13),"Enter Number of Sessions",IF(ISBLANK(Table13[[#This Row],[Overtime Worked (in mins)]]),0,VLOOKUP(ContractType,ScaleTable,9,FALSE)*IF(OR(ContractType='Data Inputs'!C9,C8='Data Inputs'!C10,C8='Data Inputs'!C11),VLOOKUP(Table13[[#This Row],[Overtime Worked (in mins)]],NationalOT,2,FALSE),VLOOKUP(Table13[[#This Row],[Overtime Worked (in mins)]],LocalOT,2,FALSE))))))</f>
        <v/>
      </c>
      <c r="J13" s="27" t="str">
        <f>IF(AND(ISBLANK(C13),ISBLANK(D13),ISBLANK(F13)),"",IF(ISBLANK($C$2),"Select Contract Type",IF(ISBLANK(C13),"Enter Number of Sessions",IF(AND(ISBLANK(C13),ISBLANK(D13),ISBLANK(F13)),"",IF(Table13[[#This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3" s="29" t="str">
        <f>IF(AND(ISBLANK(C13),ISBLANK(D13),ISBLANK(F13)),"",IF(ISBLANK($C$2),"Select Contract Type",IF(ISBLANK(C13),"Enter Number of Sessions",IF($C13&gt;='Data Inputs'!$B$11,((($C13-'Data Inputs'!$B$11)*'Data Inputs'!$C$12)+'Data Inputs'!$C$11),0))))</f>
        <v/>
      </c>
      <c r="L13" s="98" t="str">
        <f t="shared" si="0"/>
        <v/>
      </c>
      <c r="M13" s="26"/>
      <c r="N13" s="73" t="str">
        <f t="shared" si="1"/>
        <v/>
      </c>
      <c r="O13" s="28"/>
    </row>
    <row r="14" spans="2:15" ht="21" customHeight="1" thickBot="1" x14ac:dyDescent="0.25">
      <c r="B14" s="71" t="s">
        <v>33</v>
      </c>
      <c r="C14" s="82"/>
      <c r="D14" s="83"/>
      <c r="E14" s="84"/>
      <c r="F14" s="85"/>
      <c r="G14" s="26"/>
      <c r="H14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4" s="27" t="str">
        <f>IF(AND(ISBLANK(C14),ISBLANK(D14),ISBLANK(F14)),"",IF(ISBLANK($C$2),"Select Contract Type",IF(ISBLANK(C14),"Enter Number of Sessions",IF(ISBLANK(Table13[[#This Row],[Overtime Worked (in mins)]]),0,VLOOKUP(ContractType,ScaleTable,9,FALSE)*IF(OR(ContractType='Data Inputs'!C10,C9='Data Inputs'!C11,C9='Data Inputs'!C12),VLOOKUP(Table13[[#This Row],[Overtime Worked (in mins)]],NationalOT,2,FALSE),VLOOKUP(Table13[[#This Row],[Overtime Worked (in mins)]],LocalOT,2,FALSE))))))</f>
        <v/>
      </c>
      <c r="J14" s="27" t="str">
        <f>IF(AND(ISBLANK(C14),ISBLANK(D14),ISBLANK(F14)),"",IF(ISBLANK($C$2),"Select Contract Type",IF(ISBLANK(C14),"Enter Number of Sessions",IF(AND(ISBLANK(C14),ISBLANK(D14),ISBLANK(F14)),"",IF(Table13[[#This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4" s="29" t="str">
        <f>IF(AND(ISBLANK(C14),ISBLANK(D14),ISBLANK(F14)),"",IF(ISBLANK($C$2),"Select Contract Type",IF(ISBLANK(C14),"Enter Number of Sessions",IF($C14&gt;='Data Inputs'!$B$11,((($C14-'Data Inputs'!$B$11)*'Data Inputs'!$C$12)+'Data Inputs'!$C$11),0))))</f>
        <v/>
      </c>
      <c r="L14" s="98" t="str">
        <f t="shared" si="0"/>
        <v/>
      </c>
      <c r="M14" s="26"/>
      <c r="N14" s="73" t="str">
        <f t="shared" si="1"/>
        <v/>
      </c>
      <c r="O14" s="28"/>
    </row>
    <row r="15" spans="2:15" ht="21" customHeight="1" thickBot="1" x14ac:dyDescent="0.25">
      <c r="B15" s="71" t="s">
        <v>34</v>
      </c>
      <c r="C15" s="82"/>
      <c r="D15" s="83"/>
      <c r="E15" s="84"/>
      <c r="F15" s="85"/>
      <c r="G15" s="26"/>
      <c r="H15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5" s="27" t="str">
        <f>IF(AND(ISBLANK(C15),ISBLANK(D15),ISBLANK(F15)),"",IF(ISBLANK($C$2),"Select Contract Type",IF(ISBLANK(C15),"Enter Number of Sessions",IF(ISBLANK(Table13[[#This Row],[Overtime Worked (in mins)]]),0,VLOOKUP(ContractType,ScaleTable,9,FALSE)*IF(OR(ContractType='Data Inputs'!C11,C10='Data Inputs'!C12,C10='Data Inputs'!C13),VLOOKUP(Table13[[#This Row],[Overtime Worked (in mins)]],NationalOT,2,FALSE),VLOOKUP(Table13[[#This Row],[Overtime Worked (in mins)]],LocalOT,2,FALSE))))))</f>
        <v/>
      </c>
      <c r="J15" s="27" t="str">
        <f>IF(AND(ISBLANK(C15),ISBLANK(D15),ISBLANK(F15)),"",IF(ISBLANK($C$2),"Select Contract Type",IF(ISBLANK(C15),"Enter Number of Sessions",IF(AND(ISBLANK(C15),ISBLANK(D15),ISBLANK(F15)),"",IF(Table13[[#This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5" s="29" t="str">
        <f>IF(AND(ISBLANK(C15),ISBLANK(D15),ISBLANK(F15)),"",IF(ISBLANK($C$2),"Select Contract Type",IF(ISBLANK(C15),"Enter Number of Sessions",IF($C15&gt;='Data Inputs'!$B$11,((($C15-'Data Inputs'!$B$11)*'Data Inputs'!$C$12)+'Data Inputs'!$C$11),0))))</f>
        <v/>
      </c>
      <c r="L15" s="98" t="str">
        <f t="shared" si="0"/>
        <v/>
      </c>
      <c r="M15" s="26"/>
      <c r="N15" s="73" t="str">
        <f t="shared" si="1"/>
        <v/>
      </c>
      <c r="O15" s="28"/>
    </row>
    <row r="16" spans="2:15" ht="21" customHeight="1" thickBot="1" x14ac:dyDescent="0.25">
      <c r="B16" s="71" t="s">
        <v>37</v>
      </c>
      <c r="C16" s="82"/>
      <c r="D16" s="83"/>
      <c r="E16" s="84"/>
      <c r="F16" s="85"/>
      <c r="G16" s="26"/>
      <c r="H16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6" s="27" t="str">
        <f>IF(AND(ISBLANK(C16),ISBLANK(D16),ISBLANK(F16)),"",IF(ISBLANK($C$2),"Select Contract Type",IF(ISBLANK(C16),"Enter Number of Sessions",IF(ISBLANK(Table13[[#This Row],[Overtime Worked (in mins)]]),0,VLOOKUP(ContractType,ScaleTable,9,FALSE)*IF(OR(ContractType='Data Inputs'!C12,C11='Data Inputs'!C13,C11='Data Inputs'!C14),VLOOKUP(Table13[[#This Row],[Overtime Worked (in mins)]],NationalOT,2,FALSE),VLOOKUP(Table13[[#This Row],[Overtime Worked (in mins)]],LocalOT,2,FALSE))))))</f>
        <v/>
      </c>
      <c r="J16" s="27" t="str">
        <f>IF(AND(ISBLANK(C16),ISBLANK(D16),ISBLANK(F16)),"",IF(ISBLANK($C$2),"Select Contract Type",IF(ISBLANK(C16),"Enter Number of Sessions",IF(AND(ISBLANK(C16),ISBLANK(D16),ISBLANK(F16)),"",IF(Table13[[#This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6" s="29" t="str">
        <f>IF(AND(ISBLANK(C16),ISBLANK(D16),ISBLANK(F16)),"",IF(ISBLANK($C$2),"Select Contract Type",IF(ISBLANK(C16),"Enter Number of Sessions",IF($C16&gt;='Data Inputs'!$B$11,((($C16-'Data Inputs'!$B$11)*'Data Inputs'!$C$12)+'Data Inputs'!$C$11),0))))</f>
        <v/>
      </c>
      <c r="L16" s="98" t="str">
        <f t="shared" si="0"/>
        <v/>
      </c>
      <c r="M16" s="26"/>
      <c r="N16" s="73" t="str">
        <f t="shared" si="1"/>
        <v/>
      </c>
      <c r="O16" s="28"/>
    </row>
    <row r="17" spans="2:15" ht="21" customHeight="1" thickBot="1" x14ac:dyDescent="0.25">
      <c r="B17" s="71" t="s">
        <v>38</v>
      </c>
      <c r="C17" s="82"/>
      <c r="D17" s="83"/>
      <c r="E17" s="84"/>
      <c r="F17" s="85"/>
      <c r="G17" s="26"/>
      <c r="H17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7" s="27" t="str">
        <f>IF(AND(ISBLANK(C17),ISBLANK(D17),ISBLANK(F17)),"",IF(ISBLANK($C$2),"Select Contract Type",IF(ISBLANK(C17),"Enter Number of Sessions",IF(ISBLANK(Table13[[#This Row],[Overtime Worked (in mins)]]),0,VLOOKUP(ContractType,ScaleTable,9,FALSE)*IF(OR(ContractType='Data Inputs'!C13,C12='Data Inputs'!C14,C12='Data Inputs'!C15),VLOOKUP(Table13[[#This Row],[Overtime Worked (in mins)]],NationalOT,2,FALSE),VLOOKUP(Table13[[#This Row],[Overtime Worked (in mins)]],LocalOT,2,FALSE))))))</f>
        <v/>
      </c>
      <c r="J17" s="27" t="str">
        <f>IF(AND(ISBLANK(C17),ISBLANK(D17),ISBLANK(F17)),"",IF(ISBLANK($C$2),"Select Contract Type",IF(ISBLANK(C17),"Enter Number of Sessions",IF(AND(ISBLANK(C17),ISBLANK(D17),ISBLANK(F17)),"",IF(Table13[[#This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7" s="29" t="str">
        <f>IF(AND(ISBLANK(C17),ISBLANK(D17),ISBLANK(F17)),"",IF(ISBLANK($C$2),"Select Contract Type",IF(ISBLANK(C17),"Enter Number of Sessions",IF($C17&gt;='Data Inputs'!$B$11,((($C17-'Data Inputs'!$B$11)*'Data Inputs'!$C$12)+'Data Inputs'!$C$11),0))))</f>
        <v/>
      </c>
      <c r="L17" s="98" t="str">
        <f t="shared" si="0"/>
        <v/>
      </c>
      <c r="M17" s="26"/>
      <c r="N17" s="73" t="str">
        <f t="shared" si="1"/>
        <v/>
      </c>
      <c r="O17" s="28"/>
    </row>
    <row r="18" spans="2:15" ht="21" customHeight="1" thickBot="1" x14ac:dyDescent="0.25">
      <c r="B18" s="71" t="s">
        <v>39</v>
      </c>
      <c r="C18" s="82"/>
      <c r="D18" s="83"/>
      <c r="E18" s="84"/>
      <c r="F18" s="85"/>
      <c r="G18" s="26"/>
      <c r="H18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8" s="27" t="str">
        <f>IF(AND(ISBLANK(C18),ISBLANK(D18),ISBLANK(F18)),"",IF(ISBLANK($C$2),"Select Contract Type",IF(ISBLANK(C18),"Enter Number of Sessions",IF(ISBLANK(Table13[[#This Row],[Overtime Worked (in mins)]]),0,VLOOKUP(ContractType,ScaleTable,9,FALSE)*IF(OR(ContractType='Data Inputs'!C14,C13='Data Inputs'!C15,C13='Data Inputs'!C16),VLOOKUP(Table13[[#This Row],[Overtime Worked (in mins)]],NationalOT,2,FALSE),VLOOKUP(Table13[[#This Row],[Overtime Worked (in mins)]],LocalOT,2,FALSE))))))</f>
        <v/>
      </c>
      <c r="J18" s="27" t="str">
        <f>IF(AND(ISBLANK(C18),ISBLANK(D18),ISBLANK(F18)),"",IF(ISBLANK($C$2),"Select Contract Type",IF(ISBLANK(C18),"Enter Number of Sessions",IF(AND(ISBLANK(C18),ISBLANK(D18),ISBLANK(F18)),"",IF(Table13[[#This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8" s="29" t="str">
        <f>IF(AND(ISBLANK(C18),ISBLANK(D18),ISBLANK(F18)),"",IF(ISBLANK($C$2),"Select Contract Type",IF(ISBLANK(C18),"Enter Number of Sessions",IF($C18&gt;='Data Inputs'!$B$11,((($C18-'Data Inputs'!$B$11)*'Data Inputs'!$C$12)+'Data Inputs'!$C$11),0))))</f>
        <v/>
      </c>
      <c r="L18" s="98" t="str">
        <f t="shared" si="0"/>
        <v/>
      </c>
      <c r="M18" s="26"/>
      <c r="N18" s="73" t="str">
        <f t="shared" si="1"/>
        <v/>
      </c>
      <c r="O18" s="28"/>
    </row>
    <row r="19" spans="2:15" ht="21" customHeight="1" thickBot="1" x14ac:dyDescent="0.25">
      <c r="B19" s="71" t="s">
        <v>40</v>
      </c>
      <c r="C19" s="82"/>
      <c r="D19" s="83"/>
      <c r="E19" s="84"/>
      <c r="F19" s="85"/>
      <c r="G19" s="26"/>
      <c r="H19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19" s="27" t="str">
        <f>IF(AND(ISBLANK(C19),ISBLANK(D19),ISBLANK(F19)),"",IF(ISBLANK($C$2),"Select Contract Type",IF(ISBLANK(C19),"Enter Number of Sessions",IF(ISBLANK(Table13[[#This Row],[Overtime Worked (in mins)]]),0,VLOOKUP(ContractType,ScaleTable,9,FALSE)*IF(OR(ContractType='Data Inputs'!C15,C14='Data Inputs'!C16,C14='Data Inputs'!C17),VLOOKUP(Table13[[#This Row],[Overtime Worked (in mins)]],NationalOT,2,FALSE),VLOOKUP(Table13[[#This Row],[Overtime Worked (in mins)]],LocalOT,2,FALSE))))))</f>
        <v/>
      </c>
      <c r="J19" s="27" t="str">
        <f>IF(AND(ISBLANK(C19),ISBLANK(D19),ISBLANK(F19)),"",IF(ISBLANK($C$2),"Select Contract Type",IF(ISBLANK(C19),"Enter Number of Sessions",IF(AND(ISBLANK(C19),ISBLANK(D19),ISBLANK(F19)),"",IF(Table13[[#This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19" s="29" t="str">
        <f>IF(AND(ISBLANK(C19),ISBLANK(D19),ISBLANK(F19)),"",IF(ISBLANK($C$2),"Select Contract Type",IF(ISBLANK(C19),"Enter Number of Sessions",IF($C19&gt;='Data Inputs'!$B$11,((($C19-'Data Inputs'!$B$11)*'Data Inputs'!$C$12)+'Data Inputs'!$C$11),0))))</f>
        <v/>
      </c>
      <c r="L19" s="98" t="str">
        <f t="shared" si="0"/>
        <v/>
      </c>
      <c r="M19" s="26"/>
      <c r="N19" s="73" t="str">
        <f t="shared" si="1"/>
        <v/>
      </c>
      <c r="O19" s="28"/>
    </row>
    <row r="20" spans="2:15" ht="21" customHeight="1" thickBot="1" x14ac:dyDescent="0.25">
      <c r="B20" s="71" t="s">
        <v>41</v>
      </c>
      <c r="C20" s="82"/>
      <c r="D20" s="83"/>
      <c r="E20" s="84"/>
      <c r="F20" s="85"/>
      <c r="G20" s="26"/>
      <c r="H20" s="29" t="str">
        <f>IF(AND(ISBLANK(C20),ISBLANK(D20),ISBLANK(F20)),"",IF(ISBLANK($C$2),"Select Contract Type",IF(ISBLANK(C20),"Enter Number of Sessions",IF(F20=0,VLOOKUP($C$2,'Data Inputs'!$C$3:$J$8,4,FALSE),IF(F20=1,SUM(C20*VLOOKUP($C$2,'Data Inputs'!$C$3:$J$8,4,FALSE)*0.2,C20*VLOOKUP($C$2,'Data Inputs'!$C$3:$J$8,4,FALSE)),IF(F20&gt;1,SUM((C20*VLOOKUP($C$2,'Data Inputs'!$C$3:$J$8,4,FALSE)*0.15)*(F20-1),(C20*VLOOKUP($C$2,'Data Inputs'!$C$3:$J$8,4,FALSE)*0.2),(C20*VLOOKUP($C$2,'Data Inputs'!$C$3:$J$8,4,FALSE)))))))))</f>
        <v/>
      </c>
      <c r="I20" s="27" t="str">
        <f>IF(ISBLANK(E20),"",VLOOKUP($C$2,'Data Inputs'!$C$3:$M$8,10,FALSE)*IF(OR($C$2='Data Inputs'!$C$3,$C$2='Data Inputs'!$C$4,$C$2='Data Inputs'!$C$5),VLOOKUP(E20,'Data Inputs'!$H$12:$I$15,2,FALSE),VLOOKUP(E20,'Data Inputs'!$H$19:$I$22,2,FALSE)))</f>
        <v/>
      </c>
      <c r="J20" s="27"/>
      <c r="K20" s="29" t="str">
        <f>IF(AND(ISBLANK(C20),ISBLANK(D20),ISBLANK(F20)),"",IF(ISBLANK($C$2),"Select Contract Type",IF(ISBLANK(C20),"Enter Number of Sessions",IF(C$7&gt;='Data Inputs'!$B$11,((($C20-'Data Inputs'!$B$11)*'Data Inputs'!$C$12)+'Data Inputs'!$C$11),0))))</f>
        <v/>
      </c>
      <c r="L20" s="98" t="str">
        <f t="shared" ref="L20" si="2">IF(AND(ISBLANK(C20),ISBLANK(D20),ISBLANK(F20)),"",IF(ISBLANK($C$2),"Finish Entering Info",IF(ISBLANK(C20),"Finish Entering Info",SUM(D20,H20,K20,I20))))</f>
        <v/>
      </c>
      <c r="M20" s="26"/>
      <c r="N20" s="73" t="str">
        <f t="shared" si="1"/>
        <v/>
      </c>
      <c r="O20" s="28"/>
    </row>
    <row r="21" spans="2:15" ht="21" customHeight="1" x14ac:dyDescent="0.2">
      <c r="B21" s="71" t="s">
        <v>42</v>
      </c>
      <c r="C21" s="86"/>
      <c r="D21" s="87"/>
      <c r="E21" s="88"/>
      <c r="F21" s="89"/>
      <c r="G21" s="26"/>
      <c r="H21" s="29" t="str">
        <f>IF(AND(ISBLANK(Table13[[#This Row],['# of Sessions]]),ISBLANK(Table13[[#This Row],[Cartage]]),ISBLANK(Table13[[#This Row],[Doubles]]),ISBLANK(Table13[[#This Row],[Overtime Worked (in mins)]])),"",IF(ISBLANK(ContractType),"Select Contract Type",IF(ISBLANK(Table13[[#This Row],['# of Sessions]]),"Enter Number of Sessions",Table13[[#This Row],['# of Sessions]]*VLOOKUP(ContractType,ScaleTable,4,FALSE))))</f>
        <v/>
      </c>
      <c r="I21" s="75" t="str">
        <f>IF(AND(ISBLANK(C21),ISBLANK(D21),ISBLANK(F21)),"",IF(ISBLANK($C$2),"Select Contract Type",IF(ISBLANK(C21),"Enter Number of Sessions",IF(ISBLANK(Table13[[#This Row],[Overtime Worked (in mins)]]),0,VLOOKUP(ContractType,ScaleTable,9,FALSE)*IF(OR(ContractType='Data Inputs'!C17,C16='Data Inputs'!C18,C16='Data Inputs'!C19),VLOOKUP(Table13[[#This Row],[Overtime Worked (in mins)]],NationalOT,2,FALSE),VLOOKUP(Table13[[#This Row],[Overtime Worked (in mins)]],LocalOT,2,FALSE))))))</f>
        <v/>
      </c>
      <c r="J21" s="75" t="str">
        <f>IF(AND(ISBLANK(C21),ISBLANK(D21),ISBLANK(F21)),"",IF(ISBLANK($C$2),"Select Contract Type",IF(ISBLANK(C21),"Enter Number of Sessions",IF(AND(ISBLANK(C21),ISBLANK(D21),ISBLANK(F21)),"",IF(Table13[[#This Row],[Doubles]]&gt;1,(SUM(Table13[[#This Row],[Scale Wages]],Table13[[#This Row],[Overtime Wages]])*(Table13[[#This Row],[Doubles]]-1)*0.15+SUM(Table13[[#This Row],[Scale Wages]],Table13[[#This Row],[Overtime Wages]])*(Table13[[#This Row],[Doubles]]-(Table13[[#This Row],[Doubles]]-1))*0.2),IF(Table13[[#This Row],[Doubles]]=1,(SUM(Table13[[#This Row],[Scale Wages]],Table13[[#This Row],[Overtime Wages]])*Table13[[#This Row],[Doubles]]*0.2),IF(Table13[[#This Row],[Doubles]]=0,0,"")))))))</f>
        <v/>
      </c>
      <c r="K21" s="29" t="str">
        <f>IF(AND(ISBLANK(C21),ISBLANK(D21),ISBLANK(F21)),"",IF(ISBLANK($C$2),"Select Contract Type",IF(ISBLANK(C21),"Enter Number of Sessions",IF($C21&gt;='Data Inputs'!$B$11,((($C21-'Data Inputs'!$B$11)*'Data Inputs'!$C$12)+'Data Inputs'!$C$11),0))))</f>
        <v/>
      </c>
      <c r="L21" s="99" t="str">
        <f t="shared" si="0"/>
        <v/>
      </c>
      <c r="M21" s="26"/>
      <c r="N21" s="73" t="str">
        <f t="shared" si="1"/>
        <v/>
      </c>
      <c r="O21" s="28"/>
    </row>
    <row r="26" spans="2:15" x14ac:dyDescent="0.2">
      <c r="C26" s="69"/>
      <c r="D26" s="69"/>
      <c r="E26" s="69"/>
      <c r="F26" s="69"/>
      <c r="G26" s="69"/>
      <c r="I26" s="69"/>
      <c r="J26" s="69"/>
      <c r="K26" s="69"/>
      <c r="L26" s="69"/>
      <c r="M26" s="69"/>
      <c r="N26" s="69"/>
      <c r="O26" s="69"/>
    </row>
    <row r="27" spans="2:15" x14ac:dyDescent="0.2">
      <c r="C27" s="69"/>
      <c r="D27" s="69"/>
      <c r="E27" s="69"/>
      <c r="F27" s="69"/>
      <c r="G27" s="69"/>
      <c r="I27" s="69"/>
      <c r="J27" s="69"/>
      <c r="K27" s="69"/>
      <c r="L27" s="69"/>
      <c r="M27" s="69"/>
      <c r="N27" s="69"/>
      <c r="O27" s="69"/>
    </row>
    <row r="28" spans="2:15" x14ac:dyDescent="0.2">
      <c r="C28" s="69"/>
      <c r="D28" s="69"/>
      <c r="E28" s="69"/>
      <c r="F28" s="69"/>
      <c r="G28" s="69"/>
      <c r="I28" s="69"/>
      <c r="J28" s="69"/>
      <c r="K28" s="69"/>
      <c r="L28" s="69"/>
      <c r="M28" s="69"/>
      <c r="N28" s="69"/>
      <c r="O28" s="69"/>
    </row>
    <row r="29" spans="2:15" x14ac:dyDescent="0.2">
      <c r="C29" s="69"/>
      <c r="D29" s="69"/>
      <c r="E29" s="69"/>
      <c r="F29" s="69"/>
      <c r="G29" s="69"/>
      <c r="I29" s="69"/>
      <c r="J29" s="69"/>
      <c r="K29" s="69"/>
      <c r="L29" s="69"/>
      <c r="M29" s="69"/>
      <c r="N29" s="69"/>
      <c r="O29" s="69"/>
    </row>
    <row r="30" spans="2:15" x14ac:dyDescent="0.2">
      <c r="O30" s="69"/>
    </row>
    <row r="32" spans="2:15" x14ac:dyDescent="0.2">
      <c r="C32" s="69"/>
      <c r="D32" s="69"/>
      <c r="E32" s="69"/>
      <c r="F32" s="69"/>
      <c r="G32" s="69"/>
      <c r="I32" s="69"/>
      <c r="J32" s="69"/>
      <c r="K32" s="69"/>
      <c r="L32" s="69"/>
      <c r="M32" s="69"/>
      <c r="N32" s="69"/>
      <c r="O32" s="69"/>
    </row>
    <row r="33" spans="3:15" x14ac:dyDescent="0.2">
      <c r="C33" s="69"/>
      <c r="D33" s="69"/>
      <c r="E33" s="69"/>
      <c r="F33" s="69"/>
      <c r="G33" s="69"/>
      <c r="I33" s="69"/>
      <c r="J33" s="69"/>
      <c r="K33" s="69"/>
      <c r="L33" s="69"/>
      <c r="M33" s="69"/>
      <c r="N33" s="69"/>
      <c r="O33" s="69"/>
    </row>
    <row r="34" spans="3:15" x14ac:dyDescent="0.2">
      <c r="C34" s="69"/>
      <c r="D34" s="69"/>
      <c r="E34" s="69"/>
      <c r="F34" s="69"/>
      <c r="G34" s="69"/>
      <c r="I34" s="69"/>
      <c r="J34" s="69"/>
      <c r="K34" s="69"/>
      <c r="L34" s="69"/>
      <c r="M34" s="69"/>
      <c r="N34" s="69"/>
      <c r="O34" s="69"/>
    </row>
    <row r="35" spans="3:15" x14ac:dyDescent="0.2">
      <c r="C35" s="69"/>
      <c r="D35" s="69"/>
      <c r="E35" s="69"/>
      <c r="F35" s="69"/>
      <c r="G35" s="69"/>
      <c r="I35" s="69"/>
      <c r="J35" s="69"/>
      <c r="K35" s="69"/>
      <c r="L35" s="69"/>
      <c r="M35" s="69"/>
      <c r="N35" s="69"/>
      <c r="O35" s="69"/>
    </row>
    <row r="36" spans="3:15" x14ac:dyDescent="0.2">
      <c r="O36" s="69"/>
    </row>
    <row r="38" spans="3:15" x14ac:dyDescent="0.2">
      <c r="C38" s="69"/>
      <c r="D38" s="69"/>
      <c r="E38" s="69"/>
      <c r="F38" s="69"/>
      <c r="G38" s="69"/>
      <c r="I38" s="69"/>
      <c r="J38" s="69"/>
      <c r="K38" s="69"/>
      <c r="L38" s="69"/>
      <c r="M38" s="69"/>
      <c r="N38" s="69"/>
      <c r="O38" s="69"/>
    </row>
    <row r="39" spans="3:15" x14ac:dyDescent="0.2">
      <c r="C39" s="69"/>
      <c r="D39" s="69"/>
      <c r="E39" s="69"/>
      <c r="F39" s="69"/>
      <c r="G39" s="69"/>
      <c r="I39" s="69"/>
      <c r="J39" s="69"/>
      <c r="K39" s="69"/>
      <c r="L39" s="69"/>
      <c r="M39" s="69"/>
      <c r="N39" s="69"/>
      <c r="O39" s="69"/>
    </row>
    <row r="40" spans="3:15" x14ac:dyDescent="0.2">
      <c r="C40" s="69"/>
      <c r="D40" s="69"/>
      <c r="E40" s="69"/>
      <c r="F40" s="69"/>
      <c r="G40" s="69"/>
      <c r="I40" s="69"/>
      <c r="J40" s="69"/>
      <c r="K40" s="69"/>
      <c r="L40" s="69"/>
      <c r="M40" s="69"/>
      <c r="N40" s="69"/>
      <c r="O40" s="69"/>
    </row>
    <row r="41" spans="3:15" x14ac:dyDescent="0.2">
      <c r="C41" s="69"/>
      <c r="D41" s="69"/>
      <c r="E41" s="69"/>
      <c r="F41" s="69"/>
      <c r="G41" s="69"/>
      <c r="I41" s="69"/>
      <c r="J41" s="69"/>
      <c r="K41" s="69"/>
      <c r="L41" s="69"/>
      <c r="M41" s="69"/>
      <c r="N41" s="69"/>
      <c r="O41" s="69"/>
    </row>
    <row r="42" spans="3:15" x14ac:dyDescent="0.2">
      <c r="O42" s="69"/>
    </row>
    <row r="44" spans="3:15" x14ac:dyDescent="0.2">
      <c r="C44" s="69"/>
      <c r="D44" s="69"/>
      <c r="E44" s="69"/>
      <c r="F44" s="69"/>
      <c r="G44" s="69"/>
      <c r="I44" s="69"/>
      <c r="J44" s="69"/>
      <c r="K44" s="69"/>
      <c r="L44" s="69"/>
      <c r="M44" s="69"/>
      <c r="N44" s="69"/>
      <c r="O44" s="69"/>
    </row>
    <row r="45" spans="3:15" x14ac:dyDescent="0.2">
      <c r="C45" s="69"/>
      <c r="D45" s="69"/>
      <c r="E45" s="69"/>
      <c r="F45" s="69"/>
      <c r="G45" s="69"/>
      <c r="I45" s="69"/>
      <c r="J45" s="69"/>
      <c r="K45" s="69"/>
      <c r="L45" s="69"/>
      <c r="M45" s="69"/>
      <c r="N45" s="69"/>
      <c r="O45" s="69"/>
    </row>
    <row r="46" spans="3:15" x14ac:dyDescent="0.2">
      <c r="C46" s="69"/>
      <c r="D46" s="69"/>
      <c r="E46" s="69"/>
      <c r="F46" s="69"/>
      <c r="G46" s="69"/>
      <c r="I46" s="69"/>
      <c r="J46" s="69"/>
      <c r="K46" s="69"/>
      <c r="L46" s="69"/>
      <c r="M46" s="69"/>
      <c r="N46" s="69"/>
      <c r="O46" s="69"/>
    </row>
    <row r="47" spans="3:15" x14ac:dyDescent="0.2">
      <c r="C47" s="69"/>
      <c r="D47" s="69"/>
      <c r="E47" s="69"/>
      <c r="F47" s="69"/>
      <c r="G47" s="69"/>
      <c r="I47" s="69"/>
      <c r="J47" s="69"/>
      <c r="K47" s="69"/>
      <c r="L47" s="69"/>
      <c r="M47" s="69"/>
      <c r="N47" s="69"/>
      <c r="O47" s="69"/>
    </row>
    <row r="48" spans="3:15" x14ac:dyDescent="0.2">
      <c r="O48" s="69"/>
    </row>
  </sheetData>
  <sheetProtection algorithmName="SHA-512" hashValue="7+lzGZwIwtj6UemDOcmXp3F+zA1evEJAE2V0fSgq29xYoavGXMIUM6o5FIW4V7HjnD53Ag2c7TsgcOJCjTScbQ==" saltValue="nxLzw+8dpHKzL2Ev6hembw==" spinCount="100000" sheet="1" objects="1" scenarios="1"/>
  <protectedRanges>
    <protectedRange sqref="C7:F21" name="Inputs"/>
  </protectedRanges>
  <mergeCells count="2">
    <mergeCell ref="H2:J2"/>
    <mergeCell ref="B4:N4"/>
  </mergeCells>
  <conditionalFormatting sqref="L7:N7 M9:N21 L8:L21 G9:G21 H7:K21 N7:N21">
    <cfRule type="containsText" dxfId="24" priority="9" operator="containsText" text="Finish Entering Info">
      <formula>NOT(ISERROR(SEARCH("Finish Entering Info",G7)))</formula>
    </cfRule>
  </conditionalFormatting>
  <conditionalFormatting sqref="H7:L21 N7:N21">
    <cfRule type="cellIs" dxfId="23" priority="8" operator="equal">
      <formula>"Enable Checkbox to Calculate"</formula>
    </cfRule>
  </conditionalFormatting>
  <conditionalFormatting sqref="M8:N8">
    <cfRule type="containsText" dxfId="22" priority="7" operator="containsText" text="Finish Entering Info">
      <formula>NOT(ISERROR(SEARCH("Finish Entering Info",M8)))</formula>
    </cfRule>
  </conditionalFormatting>
  <conditionalFormatting sqref="L2">
    <cfRule type="cellIs" dxfId="21" priority="6" operator="equal">
      <formula>"Finish Entering Info"</formula>
    </cfRule>
  </conditionalFormatting>
  <conditionalFormatting sqref="C7:F21">
    <cfRule type="expression" dxfId="20" priority="5">
      <formula>AND(ISBLANK($C$7),ISBLANK($C$8))</formula>
    </cfRule>
  </conditionalFormatting>
  <conditionalFormatting sqref="G7">
    <cfRule type="containsText" dxfId="19" priority="4" operator="containsText" text="Finish Entering Info">
      <formula>NOT(ISERROR(SEARCH("Finish Entering Info",G7)))</formula>
    </cfRule>
  </conditionalFormatting>
  <conditionalFormatting sqref="G8">
    <cfRule type="containsText" dxfId="18" priority="3" operator="containsText" text="Finish Entering Info">
      <formula>NOT(ISERROR(SEARCH("Finish Entering Info",G8)))</formula>
    </cfRule>
  </conditionalFormatting>
  <conditionalFormatting sqref="C2">
    <cfRule type="cellIs" dxfId="17" priority="1" operator="equal">
      <formula>"Select on 'Day 1'"</formula>
    </cfRule>
    <cfRule type="containsBlanks" dxfId="16" priority="2">
      <formula>LEN(TRIM(C2))=0</formula>
    </cfRule>
  </conditionalFormatting>
  <dataValidations count="2">
    <dataValidation type="textLength" allowBlank="1" showInputMessage="1" showErrorMessage="1" promptTitle="Musician(s)" prompt="Enter musicians name, SSN, or other ID (if desired)." sqref="B8:B21">
      <formula1>1</formula1>
      <formula2>30</formula2>
    </dataValidation>
    <dataValidation type="textLength" allowBlank="1" showInputMessage="1" showErrorMessage="1" promptTitle="Musician(s)" prompt="Optional: Enter musicians name, SSN, or other ID number (if desired)." sqref="B7">
      <formula1>1</formula1>
      <formula2>30</formula2>
    </dataValidation>
  </dataValidations>
  <pageMargins left="0.7" right="0.7" top="0.75" bottom="0.75" header="0.3" footer="0.3"/>
  <pageSetup scale="46" orientation="landscape" r:id="rId1"/>
  <ignoredErrors>
    <ignoredError sqref="H6:N6 H8:M21 H7:M7 N7:N21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Inputs'!$H$12:$H$15</xm:f>
          </x14:formula1>
          <xm:sqref>E7:E21</xm:sqref>
        </x14:dataValidation>
        <x14:dataValidation type="list" allowBlank="1" showInputMessage="1" showErrorMessage="1">
          <x14:formula1>
            <xm:f>'Data Inputs'!$E$11:$E$22</xm:f>
          </x14:formula1>
          <xm:sqref>C7:C21</xm:sqref>
        </x14:dataValidation>
        <x14:dataValidation type="list" allowBlank="1" showInputMessage="1" showErrorMessage="1">
          <x14:formula1>
            <xm:f>'Data Inputs'!$E$11:$E$18</xm:f>
          </x14:formula1>
          <xm:sqref>F7:G21</xm:sqref>
        </x14:dataValidation>
        <x14:dataValidation type="list" allowBlank="1" showInputMessage="1" showErrorMessage="1">
          <x14:formula1>
            <xm:f>'Data Inputs'!$C$15:$C$17</xm:f>
          </x14:formula1>
          <xm:sqref>D7:D21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0"/>
  <sheetViews>
    <sheetView workbookViewId="0">
      <selection activeCell="H27" sqref="H27"/>
    </sheetView>
  </sheetViews>
  <sheetFormatPr defaultRowHeight="12.75" x14ac:dyDescent="0.2"/>
  <cols>
    <col min="1" max="1" width="1.5703125" bestFit="1" customWidth="1"/>
    <col min="2" max="2" width="42" bestFit="1" customWidth="1"/>
    <col min="3" max="3" width="22.7109375" customWidth="1"/>
    <col min="4" max="4" width="1.5703125" bestFit="1" customWidth="1"/>
    <col min="5" max="5" width="38.5703125" bestFit="1" customWidth="1"/>
    <col min="6" max="6" width="15.5703125" bestFit="1" customWidth="1"/>
    <col min="7" max="7" width="10.28515625" bestFit="1" customWidth="1"/>
  </cols>
  <sheetData>
    <row r="1" spans="1:7" ht="13.5" thickBot="1" x14ac:dyDescent="0.25"/>
    <row r="2" spans="1:7" ht="18" x14ac:dyDescent="0.25">
      <c r="A2" s="100"/>
      <c r="B2" s="169" t="s">
        <v>67</v>
      </c>
      <c r="C2" s="170"/>
      <c r="D2" s="122" t="s">
        <v>55</v>
      </c>
      <c r="E2" s="123" t="s">
        <v>77</v>
      </c>
      <c r="F2" s="124">
        <f>SUM('Day 1'!$H$7,'Day 2'!$H$7,'Day 3'!$H$7,'Day 4'!$H$7,'Day 5'!$H$7)</f>
        <v>0</v>
      </c>
    </row>
    <row r="3" spans="1:7" ht="15" x14ac:dyDescent="0.2">
      <c r="B3" s="125" t="s">
        <v>68</v>
      </c>
      <c r="C3" s="126">
        <f>'Day 1'!$L$2</f>
        <v>0</v>
      </c>
      <c r="D3" s="127"/>
      <c r="E3" s="128" t="s">
        <v>78</v>
      </c>
      <c r="F3" s="129">
        <f>SUM('Day 1'!$I$7,'Day 2'!$I$7,'Day 3'!$I$7,'Day 4'!$I$7,'Day 5'!$I$7)</f>
        <v>0</v>
      </c>
    </row>
    <row r="4" spans="1:7" ht="15" x14ac:dyDescent="0.2">
      <c r="B4" s="130" t="s">
        <v>69</v>
      </c>
      <c r="C4" s="131">
        <f>'Day 2'!$L$2</f>
        <v>0</v>
      </c>
      <c r="D4" s="127"/>
      <c r="E4" s="132" t="s">
        <v>84</v>
      </c>
      <c r="F4" s="133">
        <f>SUM('Day 1'!$J$7,'Day 2'!$J$7,'Day 3'!$J$7,'Day 4'!$J$7,'Day 5'!$J$7)</f>
        <v>0</v>
      </c>
    </row>
    <row r="5" spans="1:7" ht="15" x14ac:dyDescent="0.2">
      <c r="B5" s="134" t="s">
        <v>70</v>
      </c>
      <c r="C5" s="135">
        <f>'Day 3'!$L$2</f>
        <v>0</v>
      </c>
      <c r="D5" s="127"/>
      <c r="E5" s="136" t="s">
        <v>79</v>
      </c>
      <c r="F5" s="137">
        <f>SUM('Day 1'!$K$7,'Day 2'!$K$7,'Day 3'!$K$7,'Day 4'!$K$7,'Day 5'!$K$7)</f>
        <v>0</v>
      </c>
    </row>
    <row r="6" spans="1:7" ht="16.5" thickBot="1" x14ac:dyDescent="0.3">
      <c r="B6" s="138" t="s">
        <v>71</v>
      </c>
      <c r="C6" s="139">
        <f>'Day 4'!$L$2</f>
        <v>0</v>
      </c>
      <c r="D6" s="127"/>
      <c r="E6" s="140" t="s">
        <v>83</v>
      </c>
      <c r="F6" s="141">
        <f>SUM($F$2:$F$5)</f>
        <v>0</v>
      </c>
    </row>
    <row r="7" spans="1:7" ht="16.5" thickBot="1" x14ac:dyDescent="0.3">
      <c r="B7" s="142" t="s">
        <v>72</v>
      </c>
      <c r="C7" s="143">
        <f>'Day 5'!$L$2</f>
        <v>0</v>
      </c>
      <c r="D7" s="127"/>
      <c r="E7" s="144" t="s">
        <v>82</v>
      </c>
      <c r="F7" s="145">
        <f>SUM('Day 1'!$N$6,'Day 2'!$N$6,'Day 3'!$N$6,'Day 4'!$N$6,'Day 5'!$N$6)</f>
        <v>0</v>
      </c>
    </row>
    <row r="8" spans="1:7" ht="20.25" thickBot="1" x14ac:dyDescent="0.45">
      <c r="B8" s="146" t="s">
        <v>80</v>
      </c>
      <c r="C8" s="147">
        <f>SUM(C3:C7)</f>
        <v>0</v>
      </c>
      <c r="D8" s="127"/>
      <c r="E8" s="146" t="s">
        <v>81</v>
      </c>
      <c r="F8" s="147">
        <f>SUM($F$6:$F$7)</f>
        <v>0</v>
      </c>
    </row>
    <row r="10" spans="1:7" x14ac:dyDescent="0.2">
      <c r="D10" s="101"/>
      <c r="E10" s="101"/>
      <c r="F10" s="101"/>
      <c r="G10" s="101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  <pageSetUpPr fitToPage="1"/>
  </sheetPr>
  <dimension ref="A1:P28"/>
  <sheetViews>
    <sheetView zoomScaleNormal="100" workbookViewId="0">
      <selection activeCell="M3" sqref="M3"/>
    </sheetView>
  </sheetViews>
  <sheetFormatPr defaultRowHeight="12.75" x14ac:dyDescent="0.2"/>
  <cols>
    <col min="1" max="1" width="1.5703125" style="1" bestFit="1" customWidth="1"/>
    <col min="2" max="2" width="32.140625" style="3" customWidth="1"/>
    <col min="3" max="3" width="19.42578125" style="1" bestFit="1" customWidth="1"/>
    <col min="4" max="4" width="14.5703125" style="1" customWidth="1"/>
    <col min="5" max="5" width="16.85546875" style="1" customWidth="1"/>
    <col min="6" max="6" width="23" style="1" customWidth="1"/>
    <col min="7" max="7" width="35.28515625" style="1" bestFit="1" customWidth="1"/>
    <col min="8" max="8" width="30.5703125" style="1" customWidth="1"/>
    <col min="9" max="9" width="18.7109375" style="1" customWidth="1"/>
    <col min="10" max="12" width="26.140625" style="1" customWidth="1"/>
    <col min="13" max="13" width="46.7109375" style="1" bestFit="1" customWidth="1"/>
    <col min="14" max="14" width="1.85546875" style="1" bestFit="1" customWidth="1"/>
    <col min="15" max="15" width="33" style="1" bestFit="1" customWidth="1"/>
    <col min="16" max="16" width="40.42578125" style="1" bestFit="1" customWidth="1"/>
    <col min="17" max="16384" width="9.140625" style="1"/>
  </cols>
  <sheetData>
    <row r="1" spans="1:16" ht="13.5" thickBot="1" x14ac:dyDescent="0.25">
      <c r="A1" s="2"/>
    </row>
    <row r="2" spans="1:16" ht="15.75" x14ac:dyDescent="0.2">
      <c r="B2" s="35" t="s">
        <v>3</v>
      </c>
      <c r="C2" s="36" t="s">
        <v>2</v>
      </c>
      <c r="D2" s="36" t="s">
        <v>0</v>
      </c>
      <c r="E2" s="36" t="s">
        <v>11</v>
      </c>
      <c r="F2" s="36" t="s">
        <v>14</v>
      </c>
      <c r="G2" s="36" t="s">
        <v>18</v>
      </c>
      <c r="H2" s="36" t="s">
        <v>17</v>
      </c>
      <c r="I2" s="36" t="s">
        <v>12</v>
      </c>
      <c r="J2" s="36" t="s">
        <v>13</v>
      </c>
      <c r="K2" s="36" t="s">
        <v>48</v>
      </c>
      <c r="L2" s="36" t="s">
        <v>47</v>
      </c>
      <c r="M2" s="37" t="s">
        <v>45</v>
      </c>
      <c r="N2" s="76"/>
      <c r="O2" s="77" t="s">
        <v>15</v>
      </c>
      <c r="P2" s="37" t="s">
        <v>16</v>
      </c>
    </row>
    <row r="3" spans="1:16" ht="12.75" customHeight="1" x14ac:dyDescent="0.2">
      <c r="B3" s="176" t="s">
        <v>4</v>
      </c>
      <c r="C3" s="148" t="s">
        <v>85</v>
      </c>
      <c r="D3" s="4">
        <v>3</v>
      </c>
      <c r="E3" s="5">
        <v>920.52</v>
      </c>
      <c r="F3" s="5">
        <v>460.26</v>
      </c>
      <c r="G3" s="5">
        <v>28</v>
      </c>
      <c r="H3" s="6">
        <v>22</v>
      </c>
      <c r="I3" s="7">
        <v>129.69999999999999</v>
      </c>
      <c r="J3" s="5">
        <v>64.849999999999994</v>
      </c>
      <c r="K3" s="5">
        <v>153.41999999999999</v>
      </c>
      <c r="L3" s="5">
        <v>76.709999999999994</v>
      </c>
      <c r="M3" s="38"/>
      <c r="O3" s="63">
        <f>SUM(E3+H3+I3)</f>
        <v>1072.22</v>
      </c>
      <c r="P3" s="38">
        <f>SUM(F3+H3+J3)</f>
        <v>547.11</v>
      </c>
    </row>
    <row r="4" spans="1:16" ht="13.5" customHeight="1" x14ac:dyDescent="0.2">
      <c r="B4" s="176"/>
      <c r="C4" s="151" t="s">
        <v>89</v>
      </c>
      <c r="D4" s="8">
        <v>3</v>
      </c>
      <c r="E4" s="9">
        <v>517.14</v>
      </c>
      <c r="F4" s="9">
        <v>258.57</v>
      </c>
      <c r="G4" s="9">
        <v>28</v>
      </c>
      <c r="H4" s="10">
        <v>22</v>
      </c>
      <c r="I4" s="10">
        <v>72.86</v>
      </c>
      <c r="J4" s="9">
        <v>36.43</v>
      </c>
      <c r="K4" s="9">
        <v>86.2</v>
      </c>
      <c r="L4" s="9">
        <v>43.1</v>
      </c>
      <c r="M4" s="39"/>
      <c r="O4" s="64">
        <f t="shared" ref="O4:O8" si="0">SUM(E4+H4+I4)</f>
        <v>612</v>
      </c>
      <c r="P4" s="39">
        <f t="shared" ref="P4:P8" si="1">SUM(F4+H4+J4)</f>
        <v>317</v>
      </c>
    </row>
    <row r="5" spans="1:16" ht="13.5" customHeight="1" thickBot="1" x14ac:dyDescent="0.25">
      <c r="B5" s="177"/>
      <c r="C5" s="40" t="s">
        <v>1</v>
      </c>
      <c r="D5" s="40">
        <v>1.5</v>
      </c>
      <c r="E5" s="41">
        <v>607.58000000000004</v>
      </c>
      <c r="F5" s="41">
        <v>303.79000000000002</v>
      </c>
      <c r="G5" s="41">
        <v>28</v>
      </c>
      <c r="H5" s="42">
        <v>22</v>
      </c>
      <c r="I5" s="43">
        <v>85.6</v>
      </c>
      <c r="J5" s="41">
        <v>42.8</v>
      </c>
      <c r="K5" s="41">
        <v>101.26</v>
      </c>
      <c r="L5" s="41">
        <v>50.63</v>
      </c>
      <c r="M5" s="44"/>
      <c r="O5" s="63">
        <f t="shared" si="0"/>
        <v>715.18000000000006</v>
      </c>
      <c r="P5" s="38">
        <f t="shared" si="1"/>
        <v>368.59000000000003</v>
      </c>
    </row>
    <row r="6" spans="1:16" ht="13.5" customHeight="1" x14ac:dyDescent="0.2">
      <c r="B6" s="178" t="s">
        <v>5</v>
      </c>
      <c r="C6" s="150" t="s">
        <v>87</v>
      </c>
      <c r="D6" s="45">
        <v>3</v>
      </c>
      <c r="E6" s="46">
        <v>393</v>
      </c>
      <c r="F6" s="46">
        <v>196.5</v>
      </c>
      <c r="G6" s="46">
        <v>28</v>
      </c>
      <c r="H6" s="47">
        <v>22</v>
      </c>
      <c r="I6" s="47">
        <v>55.38</v>
      </c>
      <c r="J6" s="46">
        <v>27.69</v>
      </c>
      <c r="K6" s="46">
        <v>98.26</v>
      </c>
      <c r="L6" s="46">
        <v>49.13</v>
      </c>
      <c r="M6" s="48" t="s">
        <v>46</v>
      </c>
      <c r="O6" s="64">
        <f t="shared" si="0"/>
        <v>470.38</v>
      </c>
      <c r="P6" s="39">
        <f t="shared" si="1"/>
        <v>246.19</v>
      </c>
    </row>
    <row r="7" spans="1:16" ht="12.75" customHeight="1" x14ac:dyDescent="0.2">
      <c r="B7" s="176"/>
      <c r="C7" s="148" t="s">
        <v>88</v>
      </c>
      <c r="D7" s="4">
        <v>2</v>
      </c>
      <c r="E7" s="5">
        <v>262</v>
      </c>
      <c r="F7" s="5">
        <v>131</v>
      </c>
      <c r="G7" s="5">
        <v>28</v>
      </c>
      <c r="H7" s="6">
        <v>22</v>
      </c>
      <c r="I7" s="7">
        <v>36.92</v>
      </c>
      <c r="J7" s="5">
        <v>18.46</v>
      </c>
      <c r="K7" s="5">
        <v>262</v>
      </c>
      <c r="L7" s="5">
        <v>131</v>
      </c>
      <c r="M7" s="38" t="s">
        <v>46</v>
      </c>
      <c r="O7" s="63">
        <f t="shared" si="0"/>
        <v>320.92</v>
      </c>
      <c r="P7" s="38">
        <f t="shared" si="1"/>
        <v>171.46</v>
      </c>
    </row>
    <row r="8" spans="1:16" ht="13.5" customHeight="1" thickBot="1" x14ac:dyDescent="0.25">
      <c r="B8" s="177"/>
      <c r="C8" s="149" t="s">
        <v>86</v>
      </c>
      <c r="D8" s="49">
        <v>3</v>
      </c>
      <c r="E8" s="50">
        <v>312</v>
      </c>
      <c r="F8" s="50">
        <v>156</v>
      </c>
      <c r="G8" s="50">
        <v>28</v>
      </c>
      <c r="H8" s="51">
        <v>22</v>
      </c>
      <c r="I8" s="51">
        <v>43.96</v>
      </c>
      <c r="J8" s="50">
        <v>21.98</v>
      </c>
      <c r="K8" s="50">
        <v>78</v>
      </c>
      <c r="L8" s="50">
        <v>39</v>
      </c>
      <c r="M8" s="52"/>
      <c r="O8" s="65">
        <f t="shared" si="0"/>
        <v>377.96</v>
      </c>
      <c r="P8" s="52">
        <f t="shared" si="1"/>
        <v>199.98</v>
      </c>
    </row>
    <row r="9" spans="1:16" ht="13.5" thickBot="1" x14ac:dyDescent="0.25"/>
    <row r="10" spans="1:16" ht="16.5" thickBot="1" x14ac:dyDescent="0.25">
      <c r="B10" s="174" t="s">
        <v>6</v>
      </c>
      <c r="C10" s="175"/>
      <c r="E10" s="21" t="s">
        <v>23</v>
      </c>
      <c r="G10" s="171" t="s">
        <v>57</v>
      </c>
      <c r="H10" s="172"/>
      <c r="I10" s="173"/>
    </row>
    <row r="11" spans="1:16" x14ac:dyDescent="0.2">
      <c r="B11" s="11">
        <v>1</v>
      </c>
      <c r="C11" s="12">
        <v>28</v>
      </c>
      <c r="E11" s="23"/>
      <c r="G11" s="59" t="s">
        <v>50</v>
      </c>
      <c r="H11" s="60" t="s">
        <v>49</v>
      </c>
      <c r="I11" s="61" t="s">
        <v>51</v>
      </c>
    </row>
    <row r="12" spans="1:16" ht="13.5" thickBot="1" x14ac:dyDescent="0.25">
      <c r="B12" s="13">
        <v>1</v>
      </c>
      <c r="C12" s="14">
        <v>22</v>
      </c>
      <c r="E12" s="22">
        <v>0</v>
      </c>
      <c r="F12" s="68"/>
      <c r="G12" s="63" t="s">
        <v>44</v>
      </c>
      <c r="H12" s="53">
        <v>15</v>
      </c>
      <c r="I12" s="55">
        <v>1</v>
      </c>
    </row>
    <row r="13" spans="1:16" ht="13.5" thickBot="1" x14ac:dyDescent="0.25">
      <c r="B13" s="1"/>
      <c r="E13" s="23">
        <v>1</v>
      </c>
      <c r="G13" s="64" t="s">
        <v>44</v>
      </c>
      <c r="H13" s="54">
        <v>30</v>
      </c>
      <c r="I13" s="56">
        <v>2</v>
      </c>
    </row>
    <row r="14" spans="1:16" ht="13.5" thickBot="1" x14ac:dyDescent="0.25">
      <c r="B14" s="174" t="s">
        <v>7</v>
      </c>
      <c r="C14" s="175"/>
      <c r="E14" s="22">
        <v>2</v>
      </c>
      <c r="G14" s="63" t="s">
        <v>44</v>
      </c>
      <c r="H14" s="53">
        <v>45</v>
      </c>
      <c r="I14" s="55">
        <v>3</v>
      </c>
    </row>
    <row r="15" spans="1:16" ht="13.5" thickBot="1" x14ac:dyDescent="0.25">
      <c r="B15" s="15" t="s">
        <v>22</v>
      </c>
      <c r="C15" s="16">
        <v>0</v>
      </c>
      <c r="E15" s="23">
        <v>3</v>
      </c>
      <c r="G15" s="65" t="s">
        <v>44</v>
      </c>
      <c r="H15" s="62">
        <v>60</v>
      </c>
      <c r="I15" s="57">
        <v>4</v>
      </c>
    </row>
    <row r="16" spans="1:16" ht="13.5" thickBot="1" x14ac:dyDescent="0.25">
      <c r="B16" s="17" t="s">
        <v>8</v>
      </c>
      <c r="C16" s="18">
        <v>17</v>
      </c>
      <c r="E16" s="22">
        <v>4</v>
      </c>
    </row>
    <row r="17" spans="2:9" ht="16.5" thickBot="1" x14ac:dyDescent="0.25">
      <c r="B17" s="19" t="s">
        <v>10</v>
      </c>
      <c r="C17" s="14">
        <v>35</v>
      </c>
      <c r="E17" s="23">
        <v>5</v>
      </c>
      <c r="G17" s="171" t="s">
        <v>56</v>
      </c>
      <c r="H17" s="172"/>
      <c r="I17" s="173"/>
    </row>
    <row r="18" spans="2:9" x14ac:dyDescent="0.2">
      <c r="B18" s="20" t="s">
        <v>9</v>
      </c>
      <c r="E18" s="22">
        <v>6</v>
      </c>
      <c r="G18" s="59" t="s">
        <v>50</v>
      </c>
      <c r="H18" s="60" t="s">
        <v>49</v>
      </c>
      <c r="I18" s="61" t="s">
        <v>51</v>
      </c>
    </row>
    <row r="19" spans="2:9" x14ac:dyDescent="0.2">
      <c r="E19" s="23">
        <v>7</v>
      </c>
      <c r="G19" s="63" t="s">
        <v>43</v>
      </c>
      <c r="H19" s="53">
        <v>15</v>
      </c>
      <c r="I19" s="55">
        <v>1</v>
      </c>
    </row>
    <row r="20" spans="2:9" x14ac:dyDescent="0.2">
      <c r="E20" s="22">
        <v>8</v>
      </c>
      <c r="G20" s="64" t="s">
        <v>43</v>
      </c>
      <c r="H20" s="54">
        <v>30</v>
      </c>
      <c r="I20" s="56">
        <v>1</v>
      </c>
    </row>
    <row r="21" spans="2:9" x14ac:dyDescent="0.2">
      <c r="E21" s="23">
        <v>9</v>
      </c>
      <c r="G21" s="63" t="s">
        <v>43</v>
      </c>
      <c r="H21" s="53">
        <v>45</v>
      </c>
      <c r="I21" s="55">
        <v>2</v>
      </c>
    </row>
    <row r="22" spans="2:9" ht="13.5" thickBot="1" x14ac:dyDescent="0.25">
      <c r="E22" s="24">
        <v>10</v>
      </c>
      <c r="G22" s="65" t="s">
        <v>43</v>
      </c>
      <c r="H22" s="62">
        <v>60</v>
      </c>
      <c r="I22" s="57">
        <v>2</v>
      </c>
    </row>
    <row r="26" spans="2:9" x14ac:dyDescent="0.2">
      <c r="B26" s="1"/>
    </row>
    <row r="27" spans="2:9" x14ac:dyDescent="0.2">
      <c r="B27" s="1"/>
    </row>
    <row r="28" spans="2:9" x14ac:dyDescent="0.2">
      <c r="B28" s="1"/>
    </row>
  </sheetData>
  <mergeCells count="6">
    <mergeCell ref="G10:I10"/>
    <mergeCell ref="G17:I17"/>
    <mergeCell ref="B10:C10"/>
    <mergeCell ref="B14:C14"/>
    <mergeCell ref="B3:B5"/>
    <mergeCell ref="B6:B8"/>
  </mergeCells>
  <hyperlinks>
    <hyperlink ref="B14:C14" location="'Contract Template'!J37" display="Cartage"/>
  </hyperlinks>
  <pageMargins left="0.75" right="0.75" top="1" bottom="1" header="0.5" footer="0.5"/>
  <pageSetup scale="3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Day 1</vt:lpstr>
      <vt:lpstr>Day 2</vt:lpstr>
      <vt:lpstr>Day 3</vt:lpstr>
      <vt:lpstr>Day 4</vt:lpstr>
      <vt:lpstr>Day 5</vt:lpstr>
      <vt:lpstr>Totals</vt:lpstr>
      <vt:lpstr>Data Inputs</vt:lpstr>
      <vt:lpstr>'Day 2'!ContractType</vt:lpstr>
      <vt:lpstr>'Day 3'!ContractType</vt:lpstr>
      <vt:lpstr>'Day 4'!ContractType</vt:lpstr>
      <vt:lpstr>'Day 5'!ContractType</vt:lpstr>
      <vt:lpstr>ContractType</vt:lpstr>
      <vt:lpstr>DoublesList</vt:lpstr>
      <vt:lpstr>LocalOT</vt:lpstr>
      <vt:lpstr>NationalOT</vt:lpstr>
      <vt:lpstr>ScaleTable</vt:lpstr>
    </vt:vector>
  </TitlesOfParts>
  <Company>Nashville Association of Musicians,  A.F.M Local 257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L. Hunt</dc:creator>
  <cp:keywords>Musician Payment Calculator;Calculator</cp:keywords>
  <cp:lastModifiedBy>Gary</cp:lastModifiedBy>
  <cp:lastPrinted>2019-05-28T15:30:45Z</cp:lastPrinted>
  <dcterms:created xsi:type="dcterms:W3CDTF">2010-10-28T21:14:32Z</dcterms:created>
  <dcterms:modified xsi:type="dcterms:W3CDTF">2023-04-05T01:46:14Z</dcterms:modified>
</cp:coreProperties>
</file>